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65" windowWidth="12465" windowHeight="11670"/>
  </bookViews>
  <sheets>
    <sheet name="1 группа" sheetId="5" r:id="rId1"/>
    <sheet name="2 группа " sheetId="8" r:id="rId2"/>
    <sheet name="3 группа " sheetId="9" r:id="rId3"/>
  </sheets>
  <calcPr calcId="144525" refMode="R1C1"/>
</workbook>
</file>

<file path=xl/calcChain.xml><?xml version="1.0" encoding="utf-8"?>
<calcChain xmlns="http://schemas.openxmlformats.org/spreadsheetml/2006/main">
  <c r="J52" i="9" l="1"/>
  <c r="J51" i="9"/>
  <c r="J50" i="9"/>
  <c r="J49" i="9"/>
  <c r="J48" i="9"/>
  <c r="J45" i="9"/>
  <c r="J44" i="9"/>
  <c r="J43" i="9"/>
  <c r="J42" i="9"/>
  <c r="J40" i="9"/>
  <c r="J39" i="9"/>
  <c r="J38" i="9"/>
  <c r="J37" i="9"/>
  <c r="J35" i="9"/>
  <c r="J34" i="9"/>
  <c r="J33" i="9"/>
  <c r="J30" i="9"/>
  <c r="J29" i="9"/>
  <c r="J27" i="9"/>
  <c r="J26" i="9"/>
  <c r="J25" i="9"/>
  <c r="J24" i="9"/>
  <c r="J23" i="9"/>
  <c r="J22" i="9"/>
  <c r="J20" i="9"/>
  <c r="J19" i="9"/>
  <c r="J18" i="9"/>
  <c r="J16" i="9"/>
  <c r="J15" i="9"/>
  <c r="J14" i="9"/>
  <c r="J13" i="9"/>
  <c r="J12" i="9"/>
  <c r="J11" i="9"/>
  <c r="J10" i="9"/>
  <c r="J9" i="9"/>
  <c r="J8" i="9"/>
  <c r="J7" i="9"/>
  <c r="J110" i="8"/>
  <c r="J105" i="8"/>
  <c r="J102" i="8"/>
  <c r="J101" i="8"/>
  <c r="J100" i="8"/>
  <c r="J99" i="8"/>
  <c r="J98" i="8"/>
  <c r="J97" i="8"/>
  <c r="J96" i="8"/>
  <c r="J94" i="8"/>
  <c r="J93" i="8"/>
  <c r="J90" i="8"/>
  <c r="J89" i="8"/>
  <c r="J88" i="8"/>
  <c r="J86" i="8"/>
  <c r="J84" i="8"/>
  <c r="J81" i="8"/>
  <c r="J80" i="8"/>
  <c r="J79" i="8"/>
  <c r="J78" i="8"/>
  <c r="J77" i="8"/>
  <c r="J76" i="8"/>
  <c r="J75" i="8"/>
  <c r="J74" i="8"/>
  <c r="J73" i="8"/>
  <c r="J70" i="8"/>
  <c r="J69" i="8"/>
  <c r="J68" i="8"/>
  <c r="J67" i="8"/>
  <c r="J66" i="8"/>
  <c r="J65" i="8"/>
  <c r="J64" i="8"/>
  <c r="J63" i="8"/>
  <c r="J62" i="8"/>
  <c r="J60" i="8"/>
  <c r="J58" i="8"/>
  <c r="J57" i="8"/>
  <c r="J56" i="8"/>
  <c r="J55" i="8"/>
  <c r="J54" i="8"/>
  <c r="J53" i="8"/>
  <c r="J51" i="8"/>
  <c r="J50" i="8"/>
  <c r="J49" i="8"/>
  <c r="J47" i="8"/>
  <c r="J45" i="8"/>
  <c r="J44" i="8"/>
  <c r="J43" i="8"/>
  <c r="J42" i="8"/>
  <c r="J41" i="8"/>
  <c r="J40" i="8"/>
  <c r="J39" i="8"/>
  <c r="J38" i="8"/>
  <c r="J34" i="8"/>
  <c r="J33" i="8"/>
  <c r="J32" i="8"/>
  <c r="J28" i="8"/>
  <c r="J26" i="8"/>
  <c r="J25" i="8"/>
  <c r="J24" i="8"/>
  <c r="J23" i="8"/>
  <c r="J21" i="8"/>
  <c r="J20" i="8"/>
  <c r="J19" i="8"/>
  <c r="J18" i="8"/>
  <c r="J17" i="8"/>
  <c r="J16" i="8"/>
  <c r="J15" i="8"/>
  <c r="J13" i="8"/>
  <c r="J12" i="8"/>
  <c r="J11" i="8"/>
  <c r="J10" i="8"/>
  <c r="J9" i="8"/>
  <c r="J8" i="8"/>
  <c r="J7" i="8"/>
</calcChain>
</file>

<file path=xl/sharedStrings.xml><?xml version="1.0" encoding="utf-8"?>
<sst xmlns="http://schemas.openxmlformats.org/spreadsheetml/2006/main" count="1455" uniqueCount="276">
  <si>
    <t>ОУ</t>
  </si>
  <si>
    <t>2 возрастная группа</t>
  </si>
  <si>
    <t>Снаряжение магазина АКМ</t>
  </si>
  <si>
    <t>Главный секретарь соревнований: __________________________/Гичко К.С./</t>
  </si>
  <si>
    <t>Главный судья соревнований: ___________________________/Клюйков С.Е./</t>
  </si>
  <si>
    <t>Финал детско-юношеских оборонно-спортивных и туристских игр "Зарница - 2018"                                                                                                                                                                                                                                                          и XXIII соревнований "Школа безопасности" Кировского района г. Санкт-Петербурга</t>
  </si>
  <si>
    <t>Сгибание и разгибание рук в упоре лежа на полу</t>
  </si>
  <si>
    <t>Поднимание туловища из положения лежа на спине</t>
  </si>
  <si>
    <t>Наклон вперед из положения стоя с прямыми ногами на полу</t>
  </si>
  <si>
    <t>Разборка - сборка автомата АК-74</t>
  </si>
  <si>
    <t>Конкурс «Страницы истории Отечества»</t>
  </si>
  <si>
    <t>1 возрастная группа</t>
  </si>
  <si>
    <t xml:space="preserve">Комплексное силовое упражнение  </t>
  </si>
  <si>
    <t>-</t>
  </si>
  <si>
    <t>3 возрастная группа</t>
  </si>
  <si>
    <t xml:space="preserve">«Бег 60 метров» </t>
  </si>
  <si>
    <t>Бег по пересеченной местности на 1,5 км</t>
  </si>
  <si>
    <t>Плавание 25 м</t>
  </si>
  <si>
    <t>14,16,18 апреля 2018 года</t>
  </si>
  <si>
    <t>Стрельба из ПМ</t>
  </si>
  <si>
    <t>ГБОУ СОШ № 221</t>
  </si>
  <si>
    <t>Аванесян Николас</t>
  </si>
  <si>
    <t>м</t>
  </si>
  <si>
    <t>Безик Леонид</t>
  </si>
  <si>
    <t>Егизарян Жаклин</t>
  </si>
  <si>
    <t>ж</t>
  </si>
  <si>
    <t>Казакова Ирина</t>
  </si>
  <si>
    <t>Котелевский Андрей</t>
  </si>
  <si>
    <t>Куликова Мария</t>
  </si>
  <si>
    <t>Мискевич Татьяна</t>
  </si>
  <si>
    <t>Федюхина Ангелина</t>
  </si>
  <si>
    <t>Крижановский Даниил</t>
  </si>
  <si>
    <t>ГБОУ Лицей № 384</t>
  </si>
  <si>
    <t>Мальчиков Даниил</t>
  </si>
  <si>
    <t>Зубкова Татьяна</t>
  </si>
  <si>
    <t>Хабибуллаев Далер</t>
  </si>
  <si>
    <t>Салтыкова Нина</t>
  </si>
  <si>
    <t>Агапитов Игорь</t>
  </si>
  <si>
    <t>Платонов Петр</t>
  </si>
  <si>
    <t>Куницына Анна</t>
  </si>
  <si>
    <t>Коршунов Давид</t>
  </si>
  <si>
    <t>Грешнов Арсений</t>
  </si>
  <si>
    <t>Грешнов Георгий</t>
  </si>
  <si>
    <t>Варламов Тиимофей</t>
  </si>
  <si>
    <t>ГБОУ Лицей № 378</t>
  </si>
  <si>
    <t>Алексеева Анна</t>
  </si>
  <si>
    <t>Агафонова Катерина</t>
  </si>
  <si>
    <t>Демидов Владислав</t>
  </si>
  <si>
    <t>Колесниченко Мария</t>
  </si>
  <si>
    <t>Мякинин Вадим</t>
  </si>
  <si>
    <t>Писарев Вячеслав</t>
  </si>
  <si>
    <t>Тимофеев Владислав</t>
  </si>
  <si>
    <t>Тихомиров Артем</t>
  </si>
  <si>
    <t>Никифорова Анастасия</t>
  </si>
  <si>
    <t>Кобахидзе Александр</t>
  </si>
  <si>
    <t>31.04.2005</t>
  </si>
  <si>
    <t>Наврузшоев Элназар</t>
  </si>
  <si>
    <t>Назарько Арина</t>
  </si>
  <si>
    <t>ГБОУ СОШ № 585</t>
  </si>
  <si>
    <t>Рудин Павел</t>
  </si>
  <si>
    <t>Резвых Артем</t>
  </si>
  <si>
    <t>Катруха Анастасия</t>
  </si>
  <si>
    <t>Иванова Елена</t>
  </si>
  <si>
    <t>Зайцева Александра</t>
  </si>
  <si>
    <t>Таиров Роман</t>
  </si>
  <si>
    <t>Адиреев Артем</t>
  </si>
  <si>
    <t>Барчук Нелли</t>
  </si>
  <si>
    <t xml:space="preserve">Апушкина Дарья </t>
  </si>
  <si>
    <t>Павлюк Илона</t>
  </si>
  <si>
    <t>Едигарян Нарек</t>
  </si>
  <si>
    <t>Лапиков Никита</t>
  </si>
  <si>
    <t>ГБОУ СОШ № 481</t>
  </si>
  <si>
    <t>Албьбеков Роберт</t>
  </si>
  <si>
    <t>Веденеева Кристина</t>
  </si>
  <si>
    <t>Виноградова Ксения</t>
  </si>
  <si>
    <t>Галаев Глеб</t>
  </si>
  <si>
    <t>Ганюшкин Степан</t>
  </si>
  <si>
    <t>Давиденко Егор</t>
  </si>
  <si>
    <t>Друженкова Олеся</t>
  </si>
  <si>
    <t>Прокофьева Юлия</t>
  </si>
  <si>
    <t>Тихомиров Матвей</t>
  </si>
  <si>
    <t>Шаромов Иван</t>
  </si>
  <si>
    <t xml:space="preserve">Иванова Елизавета </t>
  </si>
  <si>
    <t>ГБОУ СОШ № 282</t>
  </si>
  <si>
    <t>Королев Семен</t>
  </si>
  <si>
    <t>Коптилова Карина</t>
  </si>
  <si>
    <t>Ильясов Бозигит</t>
  </si>
  <si>
    <t>Чурилов Михаил</t>
  </si>
  <si>
    <t>Аникеев Леонид</t>
  </si>
  <si>
    <t>Жарков Петр</t>
  </si>
  <si>
    <t>Локайчук Алла</t>
  </si>
  <si>
    <t>Старова Виктория</t>
  </si>
  <si>
    <t>Алиматов Азиз</t>
  </si>
  <si>
    <t>Лузгина Алиса</t>
  </si>
  <si>
    <t>Алешин Александр</t>
  </si>
  <si>
    <t>Сурмач Олег</t>
  </si>
  <si>
    <t>ГБОУ Лицей № 389</t>
  </si>
  <si>
    <t>Деменчук Константин</t>
  </si>
  <si>
    <t>Порческу Роман</t>
  </si>
  <si>
    <t>Сумиславская Альбина</t>
  </si>
  <si>
    <t>Сумиславская Ивонна</t>
  </si>
  <si>
    <t>Чумаков Александр</t>
  </si>
  <si>
    <t>Романовская Ксения</t>
  </si>
  <si>
    <t>Высоцкая Алена</t>
  </si>
  <si>
    <t>Лошкарева Ирина</t>
  </si>
  <si>
    <t>Ульяницкий Клим</t>
  </si>
  <si>
    <t>ФИО участника</t>
  </si>
  <si>
    <t>Дата рождения</t>
  </si>
  <si>
    <t>пол</t>
  </si>
  <si>
    <t xml:space="preserve">Стрельба из винтовки </t>
  </si>
  <si>
    <t xml:space="preserve"> Кировского района Санкт-Петербурга</t>
  </si>
  <si>
    <t>№ п/п</t>
  </si>
  <si>
    <t>Алексеев Александр</t>
  </si>
  <si>
    <t>Безик Иван</t>
  </si>
  <si>
    <t>Брянцев Иван</t>
  </si>
  <si>
    <t>Смирнов Даниил</t>
  </si>
  <si>
    <t>Черняк Денис</t>
  </si>
  <si>
    <t>Котькова Анастасия</t>
  </si>
  <si>
    <t>Макина Вероника</t>
  </si>
  <si>
    <t>Петрушина Виктория</t>
  </si>
  <si>
    <t>Лециванова Милана</t>
  </si>
  <si>
    <t>Костян Дмитрий</t>
  </si>
  <si>
    <t>Нагорнов Владислав</t>
  </si>
  <si>
    <t>Филиппов Вячеслав</t>
  </si>
  <si>
    <t>Карасев Иван</t>
  </si>
  <si>
    <t>Громова Анастасия</t>
  </si>
  <si>
    <t>Рихтер Анастасия</t>
  </si>
  <si>
    <t>Шульгин Борис</t>
  </si>
  <si>
    <t>Тюменцева Яна</t>
  </si>
  <si>
    <t>Литвинов Михаил</t>
  </si>
  <si>
    <t>Клементьева Евгения</t>
  </si>
  <si>
    <t>Абдуллаев Кирилл</t>
  </si>
  <si>
    <t xml:space="preserve">Павлов Тимур </t>
  </si>
  <si>
    <t>Ермакова Татьяна</t>
  </si>
  <si>
    <t>Федорова Карина</t>
  </si>
  <si>
    <t>Мартынова Александра</t>
  </si>
  <si>
    <t>Половинкин Михаил</t>
  </si>
  <si>
    <t>Романов Григорий</t>
  </si>
  <si>
    <t>Николаев Александр</t>
  </si>
  <si>
    <t>Нагаец Давид</t>
  </si>
  <si>
    <t>Печеневский Владислав</t>
  </si>
  <si>
    <t>Солдаев Матвей</t>
  </si>
  <si>
    <t>Шиян Павел</t>
  </si>
  <si>
    <t>ГБОУ СОШ № 249</t>
  </si>
  <si>
    <t>Титов Даниил</t>
  </si>
  <si>
    <t>Кабанова Алина</t>
  </si>
  <si>
    <t>Тополова Вика</t>
  </si>
  <si>
    <t>Хоничев Артём</t>
  </si>
  <si>
    <t>Тулинова Настя</t>
  </si>
  <si>
    <t>Юрьева Саша</t>
  </si>
  <si>
    <t>Скляренко Никита</t>
  </si>
  <si>
    <t>Дубинин Дима</t>
  </si>
  <si>
    <t>Фролова Алиса</t>
  </si>
  <si>
    <t>Журба Миша</t>
  </si>
  <si>
    <t>Базыкалова Диана</t>
  </si>
  <si>
    <t>ГБОУ СОШ № 381</t>
  </si>
  <si>
    <t>Гасымов Анар</t>
  </si>
  <si>
    <t>Губина Анжелика</t>
  </si>
  <si>
    <t>Дмитриева Евгения</t>
  </si>
  <si>
    <t>Иванов Никита</t>
  </si>
  <si>
    <t>Келехсаев Даниил</t>
  </si>
  <si>
    <t>Кочина Алиса</t>
  </si>
  <si>
    <t>Крецу Ариана</t>
  </si>
  <si>
    <t>Миронов Артем</t>
  </si>
  <si>
    <t>Салина Виолетта</t>
  </si>
  <si>
    <t>Эварт Виктория</t>
  </si>
  <si>
    <t>Голубев Никита</t>
  </si>
  <si>
    <t>Сальников Матвей</t>
  </si>
  <si>
    <t>ГБОУ СОШ № 377</t>
  </si>
  <si>
    <t>Семеняко Георгий</t>
  </si>
  <si>
    <t>Полницкий Дмитрий</t>
  </si>
  <si>
    <t>Полницкий Александр</t>
  </si>
  <si>
    <t>Матушкин Денис</t>
  </si>
  <si>
    <t>Воронин Андрей</t>
  </si>
  <si>
    <t xml:space="preserve"> Чернин Вячеслав</t>
  </si>
  <si>
    <t>Куприянова Настя</t>
  </si>
  <si>
    <t>Попович Дмитрий</t>
  </si>
  <si>
    <t>Гриневич Настя</t>
  </si>
  <si>
    <t>Алиева Гаджар</t>
  </si>
  <si>
    <t>Тимошин Никита</t>
  </si>
  <si>
    <t>Полякова Ирина</t>
  </si>
  <si>
    <t>ГБОУ СОШ № 493</t>
  </si>
  <si>
    <t>Герасимов Данила</t>
  </si>
  <si>
    <t>Кирилова  Екатерина</t>
  </si>
  <si>
    <t>Аббасов  Алтай</t>
  </si>
  <si>
    <t>Борисов Кирилл</t>
  </si>
  <si>
    <t xml:space="preserve">Шумилова Алиса </t>
  </si>
  <si>
    <t>Сорокин Павел</t>
  </si>
  <si>
    <t xml:space="preserve">Чугунов Иван </t>
  </si>
  <si>
    <t xml:space="preserve">Фомин Евгений </t>
  </si>
  <si>
    <t>Лобачевская Мария</t>
  </si>
  <si>
    <t>Роловец Иван</t>
  </si>
  <si>
    <t>Проценко Никита</t>
  </si>
  <si>
    <t>Цыганов Иван</t>
  </si>
  <si>
    <t>Савченко Александр</t>
  </si>
  <si>
    <t>ГБОУ СОШ № 551</t>
  </si>
  <si>
    <t>Ситенкова Анна</t>
  </si>
  <si>
    <t>Васильев Максим</t>
  </si>
  <si>
    <t>Андреев Валерий</t>
  </si>
  <si>
    <t>Щербаков Владислав</t>
  </si>
  <si>
    <t>Глушакова Римма</t>
  </si>
  <si>
    <t>Варламов Даниил</t>
  </si>
  <si>
    <t>Смирнова Арина</t>
  </si>
  <si>
    <t>Дмитриев Олег</t>
  </si>
  <si>
    <t>Данилова Екатерина</t>
  </si>
  <si>
    <t>Смирнова Ольга</t>
  </si>
  <si>
    <t>Щанников Артем</t>
  </si>
  <si>
    <t>Алферов Максим</t>
  </si>
  <si>
    <t>ГБОУ СОШ № 269</t>
  </si>
  <si>
    <t>Устоева Лия</t>
  </si>
  <si>
    <t>Табаров Суфьян</t>
  </si>
  <si>
    <t>Кулаченкова Ксения</t>
  </si>
  <si>
    <t>Фролова Юлия</t>
  </si>
  <si>
    <t>17.07 2004</t>
  </si>
  <si>
    <t>Аршинова Заяна</t>
  </si>
  <si>
    <t>Богопольская Вероника</t>
  </si>
  <si>
    <t>Вавилова Вероника</t>
  </si>
  <si>
    <t>Кардангушева Кристина</t>
  </si>
  <si>
    <t>Дубская Елизавета</t>
  </si>
  <si>
    <t>Петухов Дмитрий</t>
  </si>
  <si>
    <t>Тесалин Владимир</t>
  </si>
  <si>
    <t>Виденеев Станислав</t>
  </si>
  <si>
    <t>Осипов Игнат</t>
  </si>
  <si>
    <t xml:space="preserve">Власов Глеб </t>
  </si>
  <si>
    <t>ГБОУ СОШ № 493 ком. 1</t>
  </si>
  <si>
    <t>Данилов  Артём</t>
  </si>
  <si>
    <t>Кузьмин  Станислав</t>
  </si>
  <si>
    <t>Усенко  Анатолий</t>
  </si>
  <si>
    <t>Туркин  Михаил</t>
  </si>
  <si>
    <t>Банин  Андрей</t>
  </si>
  <si>
    <t>Глушаков  Владислав</t>
  </si>
  <si>
    <t>Смирнова  Дарья</t>
  </si>
  <si>
    <t>Петухова  Виктория</t>
  </si>
  <si>
    <t>Матвейчук  Анна</t>
  </si>
  <si>
    <t>Шадрин  Роман</t>
  </si>
  <si>
    <t>Попов  Никита</t>
  </si>
  <si>
    <t>ГБОУ СОШ № 493 ком. 2</t>
  </si>
  <si>
    <t xml:space="preserve">Золотухина Анастасия  </t>
  </si>
  <si>
    <t xml:space="preserve">Пашаев Сергей  </t>
  </si>
  <si>
    <t xml:space="preserve">Гусейнов Хабиб  </t>
  </si>
  <si>
    <t xml:space="preserve">Гарбуз Сергей  </t>
  </si>
  <si>
    <t xml:space="preserve">Омельчук  Евгения  </t>
  </si>
  <si>
    <t xml:space="preserve">Крицина Виктория  </t>
  </si>
  <si>
    <t xml:space="preserve">Персианов Вадим  </t>
  </si>
  <si>
    <t xml:space="preserve">Солнцева  Алёна  </t>
  </si>
  <si>
    <t>Рогожин  Артемий</t>
  </si>
  <si>
    <t>Васильев  Александр</t>
  </si>
  <si>
    <t>Выходцева  Валерия</t>
  </si>
  <si>
    <t xml:space="preserve">Надоршин  Тимур  </t>
  </si>
  <si>
    <t xml:space="preserve">Самусенко Дарья </t>
  </si>
  <si>
    <t>Миржанова Динара</t>
  </si>
  <si>
    <t>Качур Камила</t>
  </si>
  <si>
    <t>Муратов Дамир</t>
  </si>
  <si>
    <t>Сабуров Артем</t>
  </si>
  <si>
    <t>Павлович Сергей</t>
  </si>
  <si>
    <t>Кошелев Артем</t>
  </si>
  <si>
    <t>Сергеев Даниил</t>
  </si>
  <si>
    <t>Волуца Виктория</t>
  </si>
  <si>
    <t>Кондратьев Михаил</t>
  </si>
  <si>
    <t>Волохин Кирилл</t>
  </si>
  <si>
    <t>Вайсберг Давид</t>
  </si>
  <si>
    <t>Антонова Эвелина</t>
  </si>
  <si>
    <t>Ефимов Николай</t>
  </si>
  <si>
    <t>Жужа Ян</t>
  </si>
  <si>
    <t>1,14,26</t>
  </si>
  <si>
    <t>Калинина Виктория</t>
  </si>
  <si>
    <t xml:space="preserve">Комаров Феликс </t>
  </si>
  <si>
    <t>Ластовский Марк</t>
  </si>
  <si>
    <t>Лучинин Иван</t>
  </si>
  <si>
    <t>Никулин Александр</t>
  </si>
  <si>
    <t>Перепелкина Анна</t>
  </si>
  <si>
    <t>Сенин Кирилл</t>
  </si>
  <si>
    <t>1,44,90</t>
  </si>
  <si>
    <t>Янтимирова Алина</t>
  </si>
  <si>
    <t>1,01,30</t>
  </si>
  <si>
    <t>Дунин Кирилл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</si>
</sst>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:ss;@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i/>
      <sz val="11"/>
      <color indexed="8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i/>
      <sz val="12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3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6" fillId="0" borderId="0" xfId="0" applyNumberFormat="1" applyFont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right"/>
    </xf>
    <xf numFmtId="0" fontId="1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9" fillId="2" borderId="1" xfId="0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/>
    <xf numFmtId="0" fontId="7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top" wrapText="1"/>
    </xf>
    <xf numFmtId="14" fontId="3" fillId="2" borderId="1" xfId="0" applyNumberFormat="1" applyFont="1" applyFill="1" applyBorder="1" applyAlignment="1">
      <alignment horizontal="center" vertical="top" wrapText="1"/>
    </xf>
    <xf numFmtId="14" fontId="11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top" wrapText="1"/>
    </xf>
    <xf numFmtId="0" fontId="0" fillId="0" borderId="1" xfId="0" applyFont="1" applyBorder="1" applyAlignment="1">
      <alignment horizontal="center" wrapText="1"/>
    </xf>
    <xf numFmtId="0" fontId="0" fillId="2" borderId="1" xfId="0" applyFont="1" applyFill="1" applyBorder="1" applyAlignment="1">
      <alignment horizontal="center" wrapText="1"/>
    </xf>
    <xf numFmtId="0" fontId="12" fillId="2" borderId="1" xfId="0" applyFont="1" applyFill="1" applyBorder="1" applyAlignment="1">
      <alignment horizontal="center" vertical="center" wrapText="1"/>
    </xf>
    <xf numFmtId="0" fontId="0" fillId="0" borderId="1" xfId="0" quotePrefix="1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109256</xdr:colOff>
      <xdr:row>0</xdr:row>
      <xdr:rowOff>116541</xdr:rowOff>
    </xdr:from>
    <xdr:to>
      <xdr:col>1</xdr:col>
      <xdr:colOff>585507</xdr:colOff>
      <xdr:row>3</xdr:row>
      <xdr:rowOff>244773</xdr:rowOff>
    </xdr:to>
    <xdr:pic>
      <xdr:nvPicPr>
        <xdr:cNvPr id="2" name="Picture 1" descr="эмбл зарниц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9256" y="116541"/>
          <a:ext cx="745192" cy="75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176894</xdr:colOff>
      <xdr:row>0</xdr:row>
      <xdr:rowOff>139247</xdr:rowOff>
    </xdr:from>
    <xdr:to>
      <xdr:col>16</xdr:col>
      <xdr:colOff>406852</xdr:colOff>
      <xdr:row>3</xdr:row>
      <xdr:rowOff>242076</xdr:rowOff>
    </xdr:to>
    <xdr:pic>
      <xdr:nvPicPr>
        <xdr:cNvPr id="3" name="Picture 2" descr="школа без зарниц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4396358" y="139247"/>
          <a:ext cx="1046387" cy="7423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109256</xdr:colOff>
      <xdr:row>0</xdr:row>
      <xdr:rowOff>116541</xdr:rowOff>
    </xdr:from>
    <xdr:to>
      <xdr:col>1</xdr:col>
      <xdr:colOff>585507</xdr:colOff>
      <xdr:row>3</xdr:row>
      <xdr:rowOff>244773</xdr:rowOff>
    </xdr:to>
    <xdr:pic>
      <xdr:nvPicPr>
        <xdr:cNvPr id="2" name="Picture 1" descr="эмбл зарниц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9256" y="116541"/>
          <a:ext cx="742951" cy="756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176894</xdr:colOff>
      <xdr:row>0</xdr:row>
      <xdr:rowOff>139247</xdr:rowOff>
    </xdr:from>
    <xdr:to>
      <xdr:col>16</xdr:col>
      <xdr:colOff>406852</xdr:colOff>
      <xdr:row>3</xdr:row>
      <xdr:rowOff>242076</xdr:rowOff>
    </xdr:to>
    <xdr:pic>
      <xdr:nvPicPr>
        <xdr:cNvPr id="3" name="Picture 2" descr="школа без зарниц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521294" y="139247"/>
          <a:ext cx="1049108" cy="7314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109256</xdr:colOff>
      <xdr:row>0</xdr:row>
      <xdr:rowOff>116541</xdr:rowOff>
    </xdr:from>
    <xdr:to>
      <xdr:col>1</xdr:col>
      <xdr:colOff>585507</xdr:colOff>
      <xdr:row>3</xdr:row>
      <xdr:rowOff>244773</xdr:rowOff>
    </xdr:to>
    <xdr:pic>
      <xdr:nvPicPr>
        <xdr:cNvPr id="2" name="Picture 1" descr="эмбл зарниц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9256" y="116541"/>
          <a:ext cx="742951" cy="756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176894</xdr:colOff>
      <xdr:row>0</xdr:row>
      <xdr:rowOff>139247</xdr:rowOff>
    </xdr:from>
    <xdr:to>
      <xdr:col>16</xdr:col>
      <xdr:colOff>406852</xdr:colOff>
      <xdr:row>3</xdr:row>
      <xdr:rowOff>242076</xdr:rowOff>
    </xdr:to>
    <xdr:pic>
      <xdr:nvPicPr>
        <xdr:cNvPr id="3" name="Picture 2" descr="школа без зарниц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521294" y="139247"/>
          <a:ext cx="1049108" cy="7314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76"/>
  <sheetViews>
    <sheetView tabSelected="1" zoomScale="70" zoomScaleNormal="70" workbookViewId="0">
      <selection activeCell="B30" sqref="B30"/>
    </sheetView>
  </sheetViews>
  <sheetFormatPr defaultRowHeight="15" x14ac:dyDescent="0.25"/>
  <cols>
    <col min="1" max="1" width="4" style="1" customWidth="1"/>
    <col min="2" max="2" width="16.85546875" style="1" bestFit="1" customWidth="1"/>
    <col min="3" max="3" width="24.5703125" style="2" bestFit="1" customWidth="1"/>
    <col min="4" max="4" width="11.28515625" style="1" customWidth="1"/>
    <col min="5" max="5" width="6.5703125" style="1" customWidth="1"/>
    <col min="6" max="10" width="12.28515625" style="1" customWidth="1"/>
    <col min="11" max="11" width="11.28515625" style="1" customWidth="1"/>
    <col min="12" max="17" width="12.28515625" style="1" customWidth="1"/>
    <col min="18" max="16384" width="9.140625" style="1"/>
  </cols>
  <sheetData>
    <row r="1" spans="1:17" ht="18.75" customHeight="1" x14ac:dyDescent="0.25">
      <c r="A1" s="8" t="s">
        <v>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2" spans="1:17" ht="15.75" customHeight="1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spans="1:17" x14ac:dyDescent="0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</row>
    <row r="4" spans="1:17" ht="27" customHeight="1" x14ac:dyDescent="0.25">
      <c r="A4" s="7" t="s">
        <v>11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17" x14ac:dyDescent="0.25">
      <c r="A5" s="9" t="s">
        <v>18</v>
      </c>
      <c r="B5" s="9"/>
      <c r="C5" s="9"/>
      <c r="D5" s="9"/>
      <c r="E5" s="5"/>
      <c r="F5" s="17"/>
      <c r="G5" s="17"/>
      <c r="H5" s="10" t="s">
        <v>110</v>
      </c>
      <c r="I5" s="10"/>
      <c r="J5" s="10"/>
      <c r="K5" s="10"/>
      <c r="L5" s="10"/>
      <c r="M5" s="10"/>
      <c r="N5" s="10"/>
      <c r="O5" s="10"/>
      <c r="P5" s="10"/>
      <c r="Q5" s="10"/>
    </row>
    <row r="6" spans="1:17" ht="89.25" x14ac:dyDescent="0.25">
      <c r="A6" s="11" t="s">
        <v>111</v>
      </c>
      <c r="B6" s="12" t="s">
        <v>0</v>
      </c>
      <c r="C6" s="28" t="s">
        <v>106</v>
      </c>
      <c r="D6" s="13" t="s">
        <v>107</v>
      </c>
      <c r="E6" s="28" t="s">
        <v>108</v>
      </c>
      <c r="F6" s="18" t="s">
        <v>7</v>
      </c>
      <c r="G6" s="18" t="s">
        <v>8</v>
      </c>
      <c r="H6" s="23" t="s">
        <v>10</v>
      </c>
      <c r="I6" s="20" t="s">
        <v>2</v>
      </c>
      <c r="J6" s="20" t="s">
        <v>9</v>
      </c>
      <c r="K6" s="23" t="s">
        <v>19</v>
      </c>
      <c r="L6" s="18" t="s">
        <v>6</v>
      </c>
      <c r="M6" s="23" t="s">
        <v>17</v>
      </c>
      <c r="N6" s="23" t="s">
        <v>109</v>
      </c>
      <c r="O6" s="21" t="s">
        <v>12</v>
      </c>
      <c r="P6" s="19" t="s">
        <v>15</v>
      </c>
      <c r="Q6" s="18" t="s">
        <v>16</v>
      </c>
    </row>
    <row r="7" spans="1:17" ht="15.75" x14ac:dyDescent="0.25">
      <c r="A7" s="11">
        <v>1</v>
      </c>
      <c r="B7" s="12" t="s">
        <v>20</v>
      </c>
      <c r="C7" s="14" t="s">
        <v>21</v>
      </c>
      <c r="D7" s="15">
        <v>39204</v>
      </c>
      <c r="E7" s="14" t="s">
        <v>22</v>
      </c>
      <c r="F7" s="28">
        <v>54</v>
      </c>
      <c r="G7" s="28">
        <v>12</v>
      </c>
      <c r="H7" s="28">
        <v>11</v>
      </c>
      <c r="I7" s="28">
        <v>105.86</v>
      </c>
      <c r="J7" s="28" t="s">
        <v>13</v>
      </c>
      <c r="K7" s="28">
        <v>19</v>
      </c>
      <c r="L7" s="28">
        <v>38</v>
      </c>
      <c r="M7" s="28">
        <v>29.15</v>
      </c>
      <c r="N7" s="28">
        <v>14</v>
      </c>
      <c r="O7" s="28">
        <v>50</v>
      </c>
      <c r="P7" s="28">
        <v>10.1</v>
      </c>
      <c r="Q7" s="28">
        <v>7.44</v>
      </c>
    </row>
    <row r="8" spans="1:17" ht="15.75" x14ac:dyDescent="0.25">
      <c r="A8" s="11">
        <v>2</v>
      </c>
      <c r="B8" s="12" t="s">
        <v>20</v>
      </c>
      <c r="C8" s="14" t="s">
        <v>23</v>
      </c>
      <c r="D8" s="15">
        <v>39093</v>
      </c>
      <c r="E8" s="14" t="s">
        <v>22</v>
      </c>
      <c r="F8" s="28">
        <v>69</v>
      </c>
      <c r="G8" s="28">
        <v>22</v>
      </c>
      <c r="H8" s="28">
        <v>9</v>
      </c>
      <c r="I8" s="28">
        <v>49.4</v>
      </c>
      <c r="J8" s="28" t="s">
        <v>13</v>
      </c>
      <c r="K8" s="28">
        <v>49</v>
      </c>
      <c r="L8" s="28">
        <v>40</v>
      </c>
      <c r="M8" s="28">
        <v>21.15</v>
      </c>
      <c r="N8" s="28">
        <v>0</v>
      </c>
      <c r="O8" s="28">
        <v>65</v>
      </c>
      <c r="P8" s="28">
        <v>10.01</v>
      </c>
      <c r="Q8" s="28">
        <v>7.54</v>
      </c>
    </row>
    <row r="9" spans="1:17" ht="15.75" x14ac:dyDescent="0.25">
      <c r="A9" s="11">
        <v>3</v>
      </c>
      <c r="B9" s="12" t="s">
        <v>20</v>
      </c>
      <c r="C9" s="14" t="s">
        <v>24</v>
      </c>
      <c r="D9" s="15">
        <v>38955</v>
      </c>
      <c r="E9" s="14" t="s">
        <v>25</v>
      </c>
      <c r="F9" s="28">
        <v>42</v>
      </c>
      <c r="G9" s="28">
        <v>16</v>
      </c>
      <c r="H9" s="28">
        <v>9</v>
      </c>
      <c r="I9" s="28">
        <v>59.97</v>
      </c>
      <c r="J9" s="28" t="s">
        <v>13</v>
      </c>
      <c r="K9" s="28">
        <v>16</v>
      </c>
      <c r="L9" s="28">
        <v>13</v>
      </c>
      <c r="M9" s="28" t="s">
        <v>13</v>
      </c>
      <c r="N9" s="28" t="s">
        <v>13</v>
      </c>
      <c r="O9" s="28" t="s">
        <v>13</v>
      </c>
      <c r="P9" s="28" t="s">
        <v>13</v>
      </c>
      <c r="Q9" s="28" t="s">
        <v>13</v>
      </c>
    </row>
    <row r="10" spans="1:17" ht="15.75" x14ac:dyDescent="0.25">
      <c r="A10" s="11">
        <v>4</v>
      </c>
      <c r="B10" s="12" t="s">
        <v>20</v>
      </c>
      <c r="C10" s="14" t="s">
        <v>26</v>
      </c>
      <c r="D10" s="15">
        <v>39009</v>
      </c>
      <c r="E10" s="14" t="s">
        <v>25</v>
      </c>
      <c r="F10" s="28">
        <v>32</v>
      </c>
      <c r="G10" s="28">
        <v>11</v>
      </c>
      <c r="H10" s="28">
        <v>13</v>
      </c>
      <c r="I10" s="28">
        <v>67.88</v>
      </c>
      <c r="J10" s="28" t="s">
        <v>13</v>
      </c>
      <c r="K10" s="28">
        <v>15</v>
      </c>
      <c r="L10" s="28">
        <v>2</v>
      </c>
      <c r="M10" s="28">
        <v>32.11</v>
      </c>
      <c r="N10" s="28">
        <v>0</v>
      </c>
      <c r="O10" s="28">
        <v>19</v>
      </c>
      <c r="P10" s="28">
        <v>12.52</v>
      </c>
      <c r="Q10" s="28">
        <v>10.06</v>
      </c>
    </row>
    <row r="11" spans="1:17" ht="15.75" x14ac:dyDescent="0.25">
      <c r="A11" s="11">
        <v>5</v>
      </c>
      <c r="B11" s="12" t="s">
        <v>20</v>
      </c>
      <c r="C11" s="14" t="s">
        <v>27</v>
      </c>
      <c r="D11" s="15">
        <v>38762</v>
      </c>
      <c r="E11" s="14" t="s">
        <v>22</v>
      </c>
      <c r="F11" s="28">
        <v>30</v>
      </c>
      <c r="G11" s="28">
        <v>1</v>
      </c>
      <c r="H11" s="28">
        <v>10</v>
      </c>
      <c r="I11" s="28">
        <v>81.290000000000006</v>
      </c>
      <c r="J11" s="28" t="s">
        <v>13</v>
      </c>
      <c r="K11" s="28">
        <v>20</v>
      </c>
      <c r="L11" s="28">
        <v>7</v>
      </c>
      <c r="M11" s="28" t="s">
        <v>13</v>
      </c>
      <c r="N11" s="28">
        <v>11</v>
      </c>
      <c r="O11" s="28">
        <v>39</v>
      </c>
      <c r="P11" s="28">
        <v>9.9499999999999993</v>
      </c>
      <c r="Q11" s="28">
        <v>9.02</v>
      </c>
    </row>
    <row r="12" spans="1:17" ht="15.75" x14ac:dyDescent="0.25">
      <c r="A12" s="11">
        <v>6</v>
      </c>
      <c r="B12" s="12" t="s">
        <v>20</v>
      </c>
      <c r="C12" s="14" t="s">
        <v>28</v>
      </c>
      <c r="D12" s="15">
        <v>39331</v>
      </c>
      <c r="E12" s="14" t="s">
        <v>25</v>
      </c>
      <c r="F12" s="28">
        <v>30</v>
      </c>
      <c r="G12" s="28">
        <v>17</v>
      </c>
      <c r="H12" s="28">
        <v>8</v>
      </c>
      <c r="I12" s="28">
        <v>48.26</v>
      </c>
      <c r="J12" s="28" t="s">
        <v>13</v>
      </c>
      <c r="K12" s="28">
        <v>0</v>
      </c>
      <c r="L12" s="28">
        <v>2</v>
      </c>
      <c r="M12" s="28">
        <v>20.149999999999999</v>
      </c>
      <c r="N12" s="28">
        <v>7</v>
      </c>
      <c r="O12" s="28">
        <v>23</v>
      </c>
      <c r="P12" s="28">
        <v>11.5</v>
      </c>
      <c r="Q12" s="28">
        <v>10.220000000000001</v>
      </c>
    </row>
    <row r="13" spans="1:17" ht="15.75" x14ac:dyDescent="0.25">
      <c r="A13" s="11">
        <v>7</v>
      </c>
      <c r="B13" s="12" t="s">
        <v>20</v>
      </c>
      <c r="C13" s="14" t="s">
        <v>29</v>
      </c>
      <c r="D13" s="15">
        <v>38910</v>
      </c>
      <c r="E13" s="14" t="s">
        <v>25</v>
      </c>
      <c r="F13" s="28">
        <v>47</v>
      </c>
      <c r="G13" s="28">
        <v>8</v>
      </c>
      <c r="H13" s="28">
        <v>8</v>
      </c>
      <c r="I13" s="28">
        <v>53.09</v>
      </c>
      <c r="J13" s="31" t="s">
        <v>13</v>
      </c>
      <c r="K13" s="28">
        <v>15</v>
      </c>
      <c r="L13" s="28">
        <v>5</v>
      </c>
      <c r="M13" s="28" t="s">
        <v>13</v>
      </c>
      <c r="N13" s="28">
        <v>0</v>
      </c>
      <c r="O13" s="28">
        <v>21</v>
      </c>
      <c r="P13" s="28">
        <v>11.1</v>
      </c>
      <c r="Q13" s="28">
        <v>11.35</v>
      </c>
    </row>
    <row r="14" spans="1:17" ht="15.75" x14ac:dyDescent="0.25">
      <c r="A14" s="11">
        <v>8</v>
      </c>
      <c r="B14" s="12" t="s">
        <v>20</v>
      </c>
      <c r="C14" s="14" t="s">
        <v>30</v>
      </c>
      <c r="D14" s="15">
        <v>38832</v>
      </c>
      <c r="E14" s="14" t="s">
        <v>25</v>
      </c>
      <c r="F14" s="28">
        <v>42</v>
      </c>
      <c r="G14" s="28">
        <v>7</v>
      </c>
      <c r="H14" s="28">
        <v>12</v>
      </c>
      <c r="I14" s="28">
        <v>114.03</v>
      </c>
      <c r="J14" s="28" t="s">
        <v>13</v>
      </c>
      <c r="K14" s="28">
        <v>13</v>
      </c>
      <c r="L14" s="28">
        <v>17</v>
      </c>
      <c r="M14" s="28" t="s">
        <v>13</v>
      </c>
      <c r="N14" s="28">
        <v>5</v>
      </c>
      <c r="O14" s="28">
        <v>35</v>
      </c>
      <c r="P14" s="28">
        <v>11.57</v>
      </c>
      <c r="Q14" s="28">
        <v>10.5</v>
      </c>
    </row>
    <row r="15" spans="1:17" ht="15.75" x14ac:dyDescent="0.25">
      <c r="A15" s="11">
        <v>9</v>
      </c>
      <c r="B15" s="12" t="s">
        <v>20</v>
      </c>
      <c r="C15" s="14" t="s">
        <v>31</v>
      </c>
      <c r="D15" s="15">
        <v>38879</v>
      </c>
      <c r="E15" s="14" t="s">
        <v>22</v>
      </c>
      <c r="F15" s="28"/>
      <c r="G15" s="28"/>
      <c r="H15" s="28"/>
      <c r="I15" s="28"/>
      <c r="J15" s="28"/>
      <c r="K15" s="28"/>
      <c r="L15" s="28" t="s">
        <v>13</v>
      </c>
      <c r="M15" s="28" t="s">
        <v>13</v>
      </c>
      <c r="N15" s="28">
        <v>4</v>
      </c>
      <c r="O15" s="28">
        <v>20</v>
      </c>
      <c r="P15" s="28">
        <v>11.03</v>
      </c>
      <c r="Q15" s="28">
        <v>11.52</v>
      </c>
    </row>
    <row r="16" spans="1:17" ht="15.75" x14ac:dyDescent="0.25">
      <c r="A16" s="11">
        <v>10</v>
      </c>
      <c r="B16" s="12" t="s">
        <v>32</v>
      </c>
      <c r="C16" s="16" t="s">
        <v>33</v>
      </c>
      <c r="D16" s="15">
        <v>38502</v>
      </c>
      <c r="E16" s="14" t="s">
        <v>22</v>
      </c>
      <c r="F16" s="28">
        <v>64</v>
      </c>
      <c r="G16" s="28">
        <v>8</v>
      </c>
      <c r="H16" s="28">
        <v>14</v>
      </c>
      <c r="I16" s="28">
        <v>14.34</v>
      </c>
      <c r="J16" s="28" t="s">
        <v>13</v>
      </c>
      <c r="K16" s="28">
        <v>0</v>
      </c>
      <c r="L16" s="28">
        <v>35</v>
      </c>
      <c r="M16" s="28">
        <v>25.14</v>
      </c>
      <c r="N16" s="28">
        <v>7</v>
      </c>
      <c r="O16" s="28">
        <v>60</v>
      </c>
      <c r="P16" s="28">
        <v>10.68</v>
      </c>
      <c r="Q16" s="28">
        <v>7.2</v>
      </c>
    </row>
    <row r="17" spans="1:17" ht="15.75" x14ac:dyDescent="0.25">
      <c r="A17" s="11">
        <v>11</v>
      </c>
      <c r="B17" s="12" t="s">
        <v>32</v>
      </c>
      <c r="C17" s="16" t="s">
        <v>34</v>
      </c>
      <c r="D17" s="15">
        <v>38504</v>
      </c>
      <c r="E17" s="14" t="s">
        <v>25</v>
      </c>
      <c r="F17" s="28">
        <v>49</v>
      </c>
      <c r="G17" s="28">
        <v>14</v>
      </c>
      <c r="H17" s="28">
        <v>11</v>
      </c>
      <c r="I17" s="28">
        <v>13.43</v>
      </c>
      <c r="J17" s="28" t="s">
        <v>13</v>
      </c>
      <c r="K17" s="28">
        <v>23</v>
      </c>
      <c r="L17" s="28">
        <v>32</v>
      </c>
      <c r="M17" s="28">
        <v>21.11</v>
      </c>
      <c r="N17" s="28">
        <v>13</v>
      </c>
      <c r="O17" s="28">
        <v>47</v>
      </c>
      <c r="P17" s="28">
        <v>9.94</v>
      </c>
      <c r="Q17" s="28">
        <v>8.06</v>
      </c>
    </row>
    <row r="18" spans="1:17" ht="15.75" x14ac:dyDescent="0.25">
      <c r="A18" s="11">
        <v>12</v>
      </c>
      <c r="B18" s="12" t="s">
        <v>32</v>
      </c>
      <c r="C18" s="16" t="s">
        <v>35</v>
      </c>
      <c r="D18" s="15">
        <v>38575</v>
      </c>
      <c r="E18" s="14" t="s">
        <v>22</v>
      </c>
      <c r="F18" s="28">
        <v>56</v>
      </c>
      <c r="G18" s="28">
        <v>13</v>
      </c>
      <c r="H18" s="28">
        <v>8</v>
      </c>
      <c r="I18" s="28">
        <v>16.46</v>
      </c>
      <c r="J18" s="28" t="s">
        <v>13</v>
      </c>
      <c r="K18" s="28">
        <v>24</v>
      </c>
      <c r="L18" s="28">
        <v>25</v>
      </c>
      <c r="M18" s="28">
        <v>23.35</v>
      </c>
      <c r="N18" s="28">
        <v>9</v>
      </c>
      <c r="O18" s="28">
        <v>53</v>
      </c>
      <c r="P18" s="28">
        <v>10.38</v>
      </c>
      <c r="Q18" s="28">
        <v>8.58</v>
      </c>
    </row>
    <row r="19" spans="1:17" ht="15.75" x14ac:dyDescent="0.25">
      <c r="A19" s="11">
        <v>13</v>
      </c>
      <c r="B19" s="12" t="s">
        <v>32</v>
      </c>
      <c r="C19" s="16" t="s">
        <v>36</v>
      </c>
      <c r="D19" s="15">
        <v>38863</v>
      </c>
      <c r="E19" s="14" t="s">
        <v>25</v>
      </c>
      <c r="F19" s="28">
        <v>22</v>
      </c>
      <c r="G19" s="28">
        <v>21</v>
      </c>
      <c r="H19" s="28">
        <v>10</v>
      </c>
      <c r="I19" s="28">
        <v>20.7</v>
      </c>
      <c r="J19" s="28" t="s">
        <v>13</v>
      </c>
      <c r="K19" s="28">
        <v>14</v>
      </c>
      <c r="L19" s="28">
        <v>7</v>
      </c>
      <c r="M19" s="28" t="s">
        <v>13</v>
      </c>
      <c r="N19" s="28">
        <v>7</v>
      </c>
      <c r="O19" s="28">
        <v>15</v>
      </c>
      <c r="P19" s="28">
        <v>13.56</v>
      </c>
      <c r="Q19" s="28">
        <v>10.42</v>
      </c>
    </row>
    <row r="20" spans="1:17" ht="15.75" x14ac:dyDescent="0.25">
      <c r="A20" s="11">
        <v>14</v>
      </c>
      <c r="B20" s="12" t="s">
        <v>32</v>
      </c>
      <c r="C20" s="16" t="s">
        <v>37</v>
      </c>
      <c r="D20" s="15">
        <v>38781</v>
      </c>
      <c r="E20" s="14" t="s">
        <v>22</v>
      </c>
      <c r="F20" s="28" t="s">
        <v>13</v>
      </c>
      <c r="G20" s="28" t="s">
        <v>13</v>
      </c>
      <c r="H20" s="28" t="s">
        <v>13</v>
      </c>
      <c r="I20" s="28" t="s">
        <v>13</v>
      </c>
      <c r="J20" s="28" t="s">
        <v>13</v>
      </c>
      <c r="K20" s="28" t="s">
        <v>13</v>
      </c>
      <c r="L20" s="28" t="s">
        <v>13</v>
      </c>
      <c r="M20" s="28" t="s">
        <v>13</v>
      </c>
      <c r="N20" s="28" t="s">
        <v>13</v>
      </c>
      <c r="O20" s="28" t="s">
        <v>13</v>
      </c>
      <c r="P20" s="28" t="s">
        <v>13</v>
      </c>
      <c r="Q20" s="28" t="s">
        <v>13</v>
      </c>
    </row>
    <row r="21" spans="1:17" ht="15.75" x14ac:dyDescent="0.25">
      <c r="A21" s="11">
        <v>15</v>
      </c>
      <c r="B21" s="12" t="s">
        <v>32</v>
      </c>
      <c r="C21" s="16" t="s">
        <v>38</v>
      </c>
      <c r="D21" s="15">
        <v>38856</v>
      </c>
      <c r="E21" s="14" t="s">
        <v>22</v>
      </c>
      <c r="F21" s="28">
        <v>75</v>
      </c>
      <c r="G21" s="28">
        <v>10</v>
      </c>
      <c r="H21" s="28">
        <v>8</v>
      </c>
      <c r="I21" s="28">
        <v>16.79</v>
      </c>
      <c r="J21" s="28" t="s">
        <v>13</v>
      </c>
      <c r="K21" s="28">
        <v>20</v>
      </c>
      <c r="L21" s="28">
        <v>30</v>
      </c>
      <c r="M21" s="28">
        <v>35.17</v>
      </c>
      <c r="N21" s="28">
        <v>32</v>
      </c>
      <c r="O21" s="28">
        <v>55</v>
      </c>
      <c r="P21" s="28">
        <v>9.7799999999999994</v>
      </c>
      <c r="Q21" s="28">
        <v>8.1</v>
      </c>
    </row>
    <row r="22" spans="1:17" ht="15.75" x14ac:dyDescent="0.25">
      <c r="A22" s="11">
        <v>16</v>
      </c>
      <c r="B22" s="12" t="s">
        <v>32</v>
      </c>
      <c r="C22" s="16" t="s">
        <v>39</v>
      </c>
      <c r="D22" s="15">
        <v>39176</v>
      </c>
      <c r="E22" s="14" t="s">
        <v>25</v>
      </c>
      <c r="F22" s="28">
        <v>51</v>
      </c>
      <c r="G22" s="28">
        <v>1</v>
      </c>
      <c r="H22" s="28">
        <v>9</v>
      </c>
      <c r="I22" s="28">
        <v>18.63</v>
      </c>
      <c r="J22" s="28" t="s">
        <v>13</v>
      </c>
      <c r="K22" s="28">
        <v>19</v>
      </c>
      <c r="L22" s="28">
        <v>22</v>
      </c>
      <c r="M22" s="28">
        <v>29.38</v>
      </c>
      <c r="N22" s="28">
        <v>1</v>
      </c>
      <c r="O22" s="28">
        <v>42</v>
      </c>
      <c r="P22" s="28">
        <v>11.2</v>
      </c>
      <c r="Q22" s="28">
        <v>8.39</v>
      </c>
    </row>
    <row r="23" spans="1:17" ht="15.75" x14ac:dyDescent="0.25">
      <c r="A23" s="11">
        <v>17</v>
      </c>
      <c r="B23" s="12" t="s">
        <v>32</v>
      </c>
      <c r="C23" s="24" t="s">
        <v>40</v>
      </c>
      <c r="D23" s="25">
        <v>38893</v>
      </c>
      <c r="E23" s="14" t="s">
        <v>22</v>
      </c>
      <c r="F23" s="28">
        <v>63</v>
      </c>
      <c r="G23" s="28">
        <v>16</v>
      </c>
      <c r="H23" s="28">
        <v>12</v>
      </c>
      <c r="I23" s="28">
        <v>14.08</v>
      </c>
      <c r="J23" s="28" t="s">
        <v>13</v>
      </c>
      <c r="K23" s="28">
        <v>48</v>
      </c>
      <c r="L23" s="28">
        <v>63</v>
      </c>
      <c r="M23" s="28" t="s">
        <v>13</v>
      </c>
      <c r="N23" s="28">
        <v>9</v>
      </c>
      <c r="O23" s="28">
        <v>75</v>
      </c>
      <c r="P23" s="28">
        <v>9.3699999999999992</v>
      </c>
      <c r="Q23" s="28">
        <v>6.55</v>
      </c>
    </row>
    <row r="24" spans="1:17" ht="15.75" x14ac:dyDescent="0.25">
      <c r="A24" s="11">
        <v>18</v>
      </c>
      <c r="B24" s="12" t="s">
        <v>32</v>
      </c>
      <c r="C24" s="16" t="s">
        <v>41</v>
      </c>
      <c r="D24" s="15">
        <v>38603</v>
      </c>
      <c r="E24" s="14" t="s">
        <v>22</v>
      </c>
      <c r="F24" s="28">
        <v>54</v>
      </c>
      <c r="G24" s="28">
        <v>0</v>
      </c>
      <c r="H24" s="28">
        <v>12</v>
      </c>
      <c r="I24" s="28">
        <v>20.420000000000002</v>
      </c>
      <c r="J24" s="28" t="s">
        <v>13</v>
      </c>
      <c r="K24" s="28">
        <v>21</v>
      </c>
      <c r="L24" s="28">
        <v>3</v>
      </c>
      <c r="M24" s="28" t="s">
        <v>13</v>
      </c>
      <c r="N24" s="28">
        <v>12</v>
      </c>
      <c r="O24" s="28">
        <v>36</v>
      </c>
      <c r="P24" s="28">
        <v>10.16</v>
      </c>
      <c r="Q24" s="28">
        <v>7.55</v>
      </c>
    </row>
    <row r="25" spans="1:17" ht="15.75" x14ac:dyDescent="0.25">
      <c r="A25" s="11">
        <v>19</v>
      </c>
      <c r="B25" s="12" t="s">
        <v>32</v>
      </c>
      <c r="C25" s="16" t="s">
        <v>42</v>
      </c>
      <c r="D25" s="15">
        <v>38603</v>
      </c>
      <c r="E25" s="14" t="s">
        <v>22</v>
      </c>
      <c r="F25" s="28">
        <v>42</v>
      </c>
      <c r="G25" s="28">
        <v>1</v>
      </c>
      <c r="H25" s="28">
        <v>13</v>
      </c>
      <c r="I25" s="28">
        <v>20.420000000000002</v>
      </c>
      <c r="J25" s="28" t="s">
        <v>13</v>
      </c>
      <c r="K25" s="28">
        <v>15</v>
      </c>
      <c r="L25" s="28">
        <v>10</v>
      </c>
      <c r="M25" s="28">
        <v>23.55</v>
      </c>
      <c r="N25" s="28">
        <v>19</v>
      </c>
      <c r="O25" s="28">
        <v>43</v>
      </c>
      <c r="P25" s="28">
        <v>11.23</v>
      </c>
      <c r="Q25" s="28">
        <v>8.34</v>
      </c>
    </row>
    <row r="26" spans="1:17" ht="15.75" x14ac:dyDescent="0.25">
      <c r="A26" s="11">
        <v>20</v>
      </c>
      <c r="B26" s="12" t="s">
        <v>32</v>
      </c>
      <c r="C26" s="16" t="s">
        <v>43</v>
      </c>
      <c r="D26" s="15">
        <v>38827</v>
      </c>
      <c r="E26" s="14" t="s">
        <v>22</v>
      </c>
      <c r="F26" s="28">
        <v>55</v>
      </c>
      <c r="G26" s="28">
        <v>-3</v>
      </c>
      <c r="H26" s="28">
        <v>14</v>
      </c>
      <c r="I26" s="28">
        <v>18.98</v>
      </c>
      <c r="J26" s="28" t="s">
        <v>13</v>
      </c>
      <c r="K26" s="28">
        <v>17</v>
      </c>
      <c r="L26" s="28">
        <v>25</v>
      </c>
      <c r="M26" s="28">
        <v>32.25</v>
      </c>
      <c r="N26" s="28">
        <v>16</v>
      </c>
      <c r="O26" s="28">
        <v>44</v>
      </c>
      <c r="P26" s="28">
        <v>11.46</v>
      </c>
      <c r="Q26" s="28">
        <v>8.3699999999999992</v>
      </c>
    </row>
    <row r="27" spans="1:17" ht="15.75" x14ac:dyDescent="0.25">
      <c r="A27" s="11">
        <v>21</v>
      </c>
      <c r="B27" s="12" t="s">
        <v>44</v>
      </c>
      <c r="C27" s="14" t="s">
        <v>45</v>
      </c>
      <c r="D27" s="15">
        <v>38562</v>
      </c>
      <c r="E27" s="14" t="s">
        <v>25</v>
      </c>
      <c r="F27" s="28">
        <v>50</v>
      </c>
      <c r="G27" s="28">
        <v>21</v>
      </c>
      <c r="H27" s="28">
        <v>10</v>
      </c>
      <c r="I27" s="28">
        <v>48.08</v>
      </c>
      <c r="J27" s="28" t="s">
        <v>13</v>
      </c>
      <c r="K27" s="28">
        <v>22</v>
      </c>
      <c r="L27" s="28">
        <v>19</v>
      </c>
      <c r="M27" s="28">
        <v>23.74</v>
      </c>
      <c r="N27" s="28">
        <v>13</v>
      </c>
      <c r="O27" s="28">
        <v>36</v>
      </c>
      <c r="P27" s="28">
        <v>9.8699999999999992</v>
      </c>
      <c r="Q27" s="28">
        <v>7.17</v>
      </c>
    </row>
    <row r="28" spans="1:17" ht="15.75" x14ac:dyDescent="0.25">
      <c r="A28" s="11">
        <v>22</v>
      </c>
      <c r="B28" s="12" t="s">
        <v>44</v>
      </c>
      <c r="C28" s="14" t="s">
        <v>46</v>
      </c>
      <c r="D28" s="15">
        <v>38707</v>
      </c>
      <c r="E28" s="14" t="s">
        <v>25</v>
      </c>
      <c r="F28" s="28">
        <v>37</v>
      </c>
      <c r="G28" s="28">
        <v>18</v>
      </c>
      <c r="H28" s="28">
        <v>8</v>
      </c>
      <c r="I28" s="28">
        <v>50.6</v>
      </c>
      <c r="J28" s="28" t="s">
        <v>13</v>
      </c>
      <c r="K28" s="28">
        <v>22</v>
      </c>
      <c r="L28" s="28">
        <v>9</v>
      </c>
      <c r="M28" s="28" t="s">
        <v>13</v>
      </c>
      <c r="N28" s="28">
        <v>13</v>
      </c>
      <c r="O28" s="28">
        <v>25</v>
      </c>
      <c r="P28" s="28">
        <v>12.19</v>
      </c>
      <c r="Q28" s="28">
        <v>9.31</v>
      </c>
    </row>
    <row r="29" spans="1:17" ht="15.75" x14ac:dyDescent="0.25">
      <c r="A29" s="11">
        <v>23</v>
      </c>
      <c r="B29" s="12" t="s">
        <v>44</v>
      </c>
      <c r="C29" s="14" t="s">
        <v>47</v>
      </c>
      <c r="D29" s="15">
        <v>38569</v>
      </c>
      <c r="E29" s="14" t="s">
        <v>22</v>
      </c>
      <c r="F29" s="28">
        <v>60</v>
      </c>
      <c r="G29" s="28">
        <v>11</v>
      </c>
      <c r="H29" s="28">
        <v>6</v>
      </c>
      <c r="I29" s="28">
        <v>43.58</v>
      </c>
      <c r="J29" s="28" t="s">
        <v>13</v>
      </c>
      <c r="K29" s="28">
        <v>5</v>
      </c>
      <c r="L29" s="28">
        <v>30</v>
      </c>
      <c r="M29" s="28">
        <v>20.96</v>
      </c>
      <c r="N29" s="28">
        <v>7</v>
      </c>
      <c r="O29" s="28">
        <v>45</v>
      </c>
      <c r="P29" s="28">
        <v>10.08</v>
      </c>
      <c r="Q29" s="28">
        <v>7.23</v>
      </c>
    </row>
    <row r="30" spans="1:17" ht="15.75" x14ac:dyDescent="0.25">
      <c r="A30" s="11">
        <v>24</v>
      </c>
      <c r="B30" s="12" t="s">
        <v>44</v>
      </c>
      <c r="C30" s="14" t="s">
        <v>48</v>
      </c>
      <c r="D30" s="15">
        <v>39113</v>
      </c>
      <c r="E30" s="14" t="s">
        <v>25</v>
      </c>
      <c r="F30" s="28">
        <v>51</v>
      </c>
      <c r="G30" s="28">
        <v>13</v>
      </c>
      <c r="H30" s="28">
        <v>6</v>
      </c>
      <c r="I30" s="28">
        <v>45.72</v>
      </c>
      <c r="J30" s="28" t="s">
        <v>13</v>
      </c>
      <c r="K30" s="28">
        <v>0</v>
      </c>
      <c r="L30" s="28">
        <v>30</v>
      </c>
      <c r="M30" s="28" t="s">
        <v>13</v>
      </c>
      <c r="N30" s="28">
        <v>0</v>
      </c>
      <c r="O30" s="28">
        <v>41</v>
      </c>
      <c r="P30" s="28">
        <v>9.5</v>
      </c>
      <c r="Q30" s="28">
        <v>7.29</v>
      </c>
    </row>
    <row r="31" spans="1:17" ht="15.75" x14ac:dyDescent="0.25">
      <c r="A31" s="11">
        <v>25</v>
      </c>
      <c r="B31" s="12" t="s">
        <v>44</v>
      </c>
      <c r="C31" s="14" t="s">
        <v>49</v>
      </c>
      <c r="D31" s="15">
        <v>38468</v>
      </c>
      <c r="E31" s="14" t="s">
        <v>22</v>
      </c>
      <c r="F31" s="28">
        <v>49</v>
      </c>
      <c r="G31" s="28">
        <v>-6</v>
      </c>
      <c r="H31" s="28">
        <v>8</v>
      </c>
      <c r="I31" s="28">
        <v>45.7</v>
      </c>
      <c r="J31" s="31" t="s">
        <v>13</v>
      </c>
      <c r="K31" s="28">
        <v>38</v>
      </c>
      <c r="L31" s="28">
        <v>14</v>
      </c>
      <c r="M31" s="28" t="s">
        <v>13</v>
      </c>
      <c r="N31" s="28">
        <v>17</v>
      </c>
      <c r="O31" s="28">
        <v>40</v>
      </c>
      <c r="P31" s="28">
        <v>10.25</v>
      </c>
      <c r="Q31" s="28">
        <v>8.35</v>
      </c>
    </row>
    <row r="32" spans="1:17" ht="15.75" x14ac:dyDescent="0.25">
      <c r="A32" s="11">
        <v>26</v>
      </c>
      <c r="B32" s="12" t="s">
        <v>44</v>
      </c>
      <c r="C32" s="14" t="s">
        <v>50</v>
      </c>
      <c r="D32" s="15">
        <v>38530</v>
      </c>
      <c r="E32" s="14" t="s">
        <v>22</v>
      </c>
      <c r="F32" s="28">
        <v>48</v>
      </c>
      <c r="G32" s="28">
        <v>-2</v>
      </c>
      <c r="H32" s="28">
        <v>4</v>
      </c>
      <c r="I32" s="28">
        <v>39.1</v>
      </c>
      <c r="J32" s="28" t="s">
        <v>13</v>
      </c>
      <c r="K32" s="28">
        <v>14</v>
      </c>
      <c r="L32" s="28">
        <v>7</v>
      </c>
      <c r="M32" s="28" t="s">
        <v>13</v>
      </c>
      <c r="N32" s="28">
        <v>7</v>
      </c>
      <c r="O32" s="28">
        <v>28</v>
      </c>
      <c r="P32" s="28">
        <v>9.81</v>
      </c>
      <c r="Q32" s="28" t="s">
        <v>13</v>
      </c>
    </row>
    <row r="33" spans="1:17" ht="15.75" x14ac:dyDescent="0.25">
      <c r="A33" s="11">
        <v>27</v>
      </c>
      <c r="B33" s="12" t="s">
        <v>44</v>
      </c>
      <c r="C33" s="14" t="s">
        <v>51</v>
      </c>
      <c r="D33" s="15">
        <v>38485</v>
      </c>
      <c r="E33" s="14" t="s">
        <v>22</v>
      </c>
      <c r="F33" s="28">
        <v>49</v>
      </c>
      <c r="G33" s="28">
        <v>-1</v>
      </c>
      <c r="H33" s="28">
        <v>8</v>
      </c>
      <c r="I33" s="28">
        <v>38.799999999999997</v>
      </c>
      <c r="J33" s="28" t="s">
        <v>13</v>
      </c>
      <c r="K33" s="28">
        <v>59</v>
      </c>
      <c r="L33" s="28">
        <v>14</v>
      </c>
      <c r="M33" s="28">
        <v>20.39</v>
      </c>
      <c r="N33" s="28">
        <v>0</v>
      </c>
      <c r="O33" s="28">
        <v>27</v>
      </c>
      <c r="P33" s="28">
        <v>11.26</v>
      </c>
      <c r="Q33" s="28">
        <v>7.37</v>
      </c>
    </row>
    <row r="34" spans="1:17" ht="15.75" x14ac:dyDescent="0.25">
      <c r="A34" s="11">
        <v>28</v>
      </c>
      <c r="B34" s="12" t="s">
        <v>44</v>
      </c>
      <c r="C34" s="14" t="s">
        <v>52</v>
      </c>
      <c r="D34" s="15">
        <v>38488</v>
      </c>
      <c r="E34" s="14" t="s">
        <v>22</v>
      </c>
      <c r="F34" s="28">
        <v>45</v>
      </c>
      <c r="G34" s="28">
        <v>16</v>
      </c>
      <c r="H34" s="28">
        <v>8</v>
      </c>
      <c r="I34" s="28">
        <v>99</v>
      </c>
      <c r="J34" s="28" t="s">
        <v>13</v>
      </c>
      <c r="K34" s="28">
        <v>38</v>
      </c>
      <c r="L34" s="28">
        <v>23</v>
      </c>
      <c r="M34" s="28">
        <v>25.39</v>
      </c>
      <c r="N34" s="28">
        <v>17</v>
      </c>
      <c r="O34" s="28">
        <v>23</v>
      </c>
      <c r="P34" s="28">
        <v>12.12</v>
      </c>
      <c r="Q34" s="28">
        <v>8.33</v>
      </c>
    </row>
    <row r="35" spans="1:17" ht="15.75" x14ac:dyDescent="0.25">
      <c r="A35" s="11">
        <v>29</v>
      </c>
      <c r="B35" s="12" t="s">
        <v>44</v>
      </c>
      <c r="C35" s="14" t="s">
        <v>53</v>
      </c>
      <c r="D35" s="15">
        <v>38492</v>
      </c>
      <c r="E35" s="14" t="s">
        <v>25</v>
      </c>
      <c r="F35" s="28">
        <v>36</v>
      </c>
      <c r="G35" s="28">
        <v>23</v>
      </c>
      <c r="H35" s="28">
        <v>5</v>
      </c>
      <c r="I35" s="28">
        <v>41.96</v>
      </c>
      <c r="J35" s="28" t="s">
        <v>13</v>
      </c>
      <c r="K35" s="28">
        <v>0</v>
      </c>
      <c r="L35" s="28">
        <v>7</v>
      </c>
      <c r="M35" s="28" t="s">
        <v>13</v>
      </c>
      <c r="N35" s="28">
        <v>0</v>
      </c>
      <c r="O35" s="28">
        <v>18</v>
      </c>
      <c r="P35" s="28">
        <v>10.220000000000001</v>
      </c>
      <c r="Q35" s="28">
        <v>9.0299999999999994</v>
      </c>
    </row>
    <row r="36" spans="1:17" ht="15.75" x14ac:dyDescent="0.25">
      <c r="A36" s="11">
        <v>30</v>
      </c>
      <c r="B36" s="12" t="s">
        <v>44</v>
      </c>
      <c r="C36" s="14" t="s">
        <v>54</v>
      </c>
      <c r="D36" s="3" t="s">
        <v>55</v>
      </c>
      <c r="E36" s="14" t="s">
        <v>22</v>
      </c>
      <c r="F36" s="28" t="s">
        <v>13</v>
      </c>
      <c r="G36" s="28" t="s">
        <v>13</v>
      </c>
      <c r="H36" s="28" t="s">
        <v>13</v>
      </c>
      <c r="I36" s="28" t="s">
        <v>13</v>
      </c>
      <c r="J36" s="28" t="s">
        <v>13</v>
      </c>
      <c r="K36" s="28" t="s">
        <v>13</v>
      </c>
      <c r="L36" s="28" t="s">
        <v>13</v>
      </c>
      <c r="M36" s="28" t="s">
        <v>13</v>
      </c>
      <c r="N36" s="28" t="s">
        <v>13</v>
      </c>
      <c r="O36" s="28" t="s">
        <v>13</v>
      </c>
      <c r="P36" s="28" t="s">
        <v>13</v>
      </c>
      <c r="Q36" s="28" t="s">
        <v>13</v>
      </c>
    </row>
    <row r="37" spans="1:17" ht="15.75" x14ac:dyDescent="0.25">
      <c r="A37" s="11">
        <v>31</v>
      </c>
      <c r="B37" s="12" t="s">
        <v>44</v>
      </c>
      <c r="C37" s="14" t="s">
        <v>56</v>
      </c>
      <c r="D37" s="15">
        <v>38472</v>
      </c>
      <c r="E37" s="14" t="s">
        <v>22</v>
      </c>
      <c r="F37" s="28" t="s">
        <v>13</v>
      </c>
      <c r="G37" s="28" t="s">
        <v>13</v>
      </c>
      <c r="H37" s="28" t="s">
        <v>13</v>
      </c>
      <c r="I37" s="28" t="s">
        <v>13</v>
      </c>
      <c r="J37" s="28" t="s">
        <v>13</v>
      </c>
      <c r="K37" s="28" t="s">
        <v>13</v>
      </c>
      <c r="L37" s="28" t="s">
        <v>13</v>
      </c>
      <c r="M37" s="28" t="s">
        <v>13</v>
      </c>
      <c r="N37" s="28" t="s">
        <v>13</v>
      </c>
      <c r="O37" s="28" t="s">
        <v>13</v>
      </c>
      <c r="P37" s="28" t="s">
        <v>13</v>
      </c>
      <c r="Q37" s="28" t="s">
        <v>13</v>
      </c>
    </row>
    <row r="38" spans="1:17" ht="15.75" x14ac:dyDescent="0.25">
      <c r="A38" s="11">
        <v>32</v>
      </c>
      <c r="B38" s="12" t="s">
        <v>44</v>
      </c>
      <c r="C38" s="14" t="s">
        <v>57</v>
      </c>
      <c r="D38" s="15">
        <v>38490</v>
      </c>
      <c r="E38" s="14" t="s">
        <v>25</v>
      </c>
      <c r="F38" s="28">
        <v>49</v>
      </c>
      <c r="G38" s="28">
        <v>2</v>
      </c>
      <c r="H38" s="28">
        <v>5</v>
      </c>
      <c r="I38" s="28">
        <v>52.34</v>
      </c>
      <c r="J38" s="28" t="s">
        <v>13</v>
      </c>
      <c r="K38" s="28">
        <v>16</v>
      </c>
      <c r="L38" s="28">
        <v>8</v>
      </c>
      <c r="M38" s="28" t="s">
        <v>13</v>
      </c>
      <c r="N38" s="28">
        <v>0</v>
      </c>
      <c r="O38" s="28">
        <v>29</v>
      </c>
      <c r="P38" s="28">
        <v>9.69</v>
      </c>
      <c r="Q38" s="28">
        <v>8.08</v>
      </c>
    </row>
    <row r="39" spans="1:17" ht="15.75" x14ac:dyDescent="0.25">
      <c r="A39" s="11">
        <v>33</v>
      </c>
      <c r="B39" s="12" t="s">
        <v>58</v>
      </c>
      <c r="C39" s="16" t="s">
        <v>59</v>
      </c>
      <c r="D39" s="15">
        <v>38940</v>
      </c>
      <c r="E39" s="14" t="s">
        <v>22</v>
      </c>
      <c r="F39" s="28">
        <v>59</v>
      </c>
      <c r="G39" s="28">
        <v>12</v>
      </c>
      <c r="H39" s="28">
        <v>5</v>
      </c>
      <c r="I39" s="28">
        <v>27.08</v>
      </c>
      <c r="J39" s="28" t="s">
        <v>13</v>
      </c>
      <c r="K39" s="28">
        <v>42</v>
      </c>
      <c r="L39" s="28">
        <v>30</v>
      </c>
      <c r="M39" s="28">
        <v>52.51</v>
      </c>
      <c r="N39" s="28">
        <v>5</v>
      </c>
      <c r="O39" s="28">
        <v>50</v>
      </c>
      <c r="P39" s="28">
        <v>10.37</v>
      </c>
      <c r="Q39" s="28">
        <v>8.08</v>
      </c>
    </row>
    <row r="40" spans="1:17" ht="15.75" x14ac:dyDescent="0.25">
      <c r="A40" s="11">
        <v>34</v>
      </c>
      <c r="B40" s="12" t="s">
        <v>58</v>
      </c>
      <c r="C40" s="16" t="s">
        <v>60</v>
      </c>
      <c r="D40" s="15">
        <v>39019</v>
      </c>
      <c r="E40" s="14" t="s">
        <v>22</v>
      </c>
      <c r="F40" s="28">
        <v>54</v>
      </c>
      <c r="G40" s="28">
        <v>4</v>
      </c>
      <c r="H40" s="28">
        <v>5</v>
      </c>
      <c r="I40" s="28">
        <v>53.66</v>
      </c>
      <c r="J40" s="28" t="s">
        <v>13</v>
      </c>
      <c r="K40" s="28">
        <v>45</v>
      </c>
      <c r="L40" s="28">
        <v>21</v>
      </c>
      <c r="M40" s="28" t="s">
        <v>13</v>
      </c>
      <c r="N40" s="28">
        <v>21</v>
      </c>
      <c r="O40" s="28">
        <v>41</v>
      </c>
      <c r="P40" s="28">
        <v>9.94</v>
      </c>
      <c r="Q40" s="28">
        <v>7.51</v>
      </c>
    </row>
    <row r="41" spans="1:17" ht="15.75" x14ac:dyDescent="0.25">
      <c r="A41" s="11">
        <v>35</v>
      </c>
      <c r="B41" s="12" t="s">
        <v>58</v>
      </c>
      <c r="C41" s="16" t="s">
        <v>61</v>
      </c>
      <c r="D41" s="15">
        <v>38767</v>
      </c>
      <c r="E41" s="14" t="s">
        <v>25</v>
      </c>
      <c r="F41" s="28">
        <v>52</v>
      </c>
      <c r="G41" s="28">
        <v>11</v>
      </c>
      <c r="H41" s="28">
        <v>5</v>
      </c>
      <c r="I41" s="28">
        <v>56.02</v>
      </c>
      <c r="J41" s="28" t="s">
        <v>13</v>
      </c>
      <c r="K41" s="28">
        <v>45</v>
      </c>
      <c r="L41" s="28">
        <v>9</v>
      </c>
      <c r="M41" s="28">
        <v>31.11</v>
      </c>
      <c r="N41" s="28">
        <v>16</v>
      </c>
      <c r="O41" s="28">
        <v>37</v>
      </c>
      <c r="P41" s="28">
        <v>10.47</v>
      </c>
      <c r="Q41" s="28">
        <v>8.31</v>
      </c>
    </row>
    <row r="42" spans="1:17" ht="15.75" x14ac:dyDescent="0.25">
      <c r="A42" s="11">
        <v>36</v>
      </c>
      <c r="B42" s="12" t="s">
        <v>58</v>
      </c>
      <c r="C42" s="16" t="s">
        <v>62</v>
      </c>
      <c r="D42" s="15">
        <v>39014</v>
      </c>
      <c r="E42" s="14" t="s">
        <v>25</v>
      </c>
      <c r="F42" s="28">
        <v>43</v>
      </c>
      <c r="G42" s="28">
        <v>26</v>
      </c>
      <c r="H42" s="28">
        <v>4</v>
      </c>
      <c r="I42" s="28">
        <v>61.57</v>
      </c>
      <c r="J42" s="28" t="s">
        <v>13</v>
      </c>
      <c r="K42" s="28">
        <v>0</v>
      </c>
      <c r="L42" s="28">
        <v>5</v>
      </c>
      <c r="M42" s="28" t="s">
        <v>13</v>
      </c>
      <c r="N42" s="28">
        <v>7</v>
      </c>
      <c r="O42" s="28">
        <v>32</v>
      </c>
      <c r="P42" s="28">
        <v>10.199999999999999</v>
      </c>
      <c r="Q42" s="28">
        <v>9.14</v>
      </c>
    </row>
    <row r="43" spans="1:17" ht="15.75" x14ac:dyDescent="0.25">
      <c r="A43" s="11">
        <v>37</v>
      </c>
      <c r="B43" s="12" t="s">
        <v>58</v>
      </c>
      <c r="C43" s="16" t="s">
        <v>63</v>
      </c>
      <c r="D43" s="15">
        <v>39019</v>
      </c>
      <c r="E43" s="14" t="s">
        <v>25</v>
      </c>
      <c r="F43" s="28">
        <v>50</v>
      </c>
      <c r="G43" s="28">
        <v>10</v>
      </c>
      <c r="H43" s="28">
        <v>5</v>
      </c>
      <c r="I43" s="28">
        <v>52.73</v>
      </c>
      <c r="J43" s="28" t="s">
        <v>13</v>
      </c>
      <c r="K43" s="28">
        <v>15</v>
      </c>
      <c r="L43" s="28">
        <v>15</v>
      </c>
      <c r="M43" s="28" t="s">
        <v>13</v>
      </c>
      <c r="N43" s="28">
        <v>0</v>
      </c>
      <c r="O43" s="28">
        <v>43</v>
      </c>
      <c r="P43" s="28">
        <v>9.76</v>
      </c>
      <c r="Q43" s="28">
        <v>8.07</v>
      </c>
    </row>
    <row r="44" spans="1:17" ht="15.75" x14ac:dyDescent="0.25">
      <c r="A44" s="11">
        <v>38</v>
      </c>
      <c r="B44" s="12" t="s">
        <v>58</v>
      </c>
      <c r="C44" s="16" t="s">
        <v>64</v>
      </c>
      <c r="D44" s="15">
        <v>38876</v>
      </c>
      <c r="E44" s="14" t="s">
        <v>22</v>
      </c>
      <c r="F44" s="28">
        <v>57</v>
      </c>
      <c r="G44" s="28">
        <v>12</v>
      </c>
      <c r="H44" s="28">
        <v>9</v>
      </c>
      <c r="I44" s="28">
        <v>160</v>
      </c>
      <c r="J44" s="31" t="s">
        <v>13</v>
      </c>
      <c r="K44" s="28">
        <v>0</v>
      </c>
      <c r="L44" s="28">
        <v>45</v>
      </c>
      <c r="M44" s="28">
        <v>30.25</v>
      </c>
      <c r="N44" s="28">
        <v>0</v>
      </c>
      <c r="O44" s="28">
        <v>55</v>
      </c>
      <c r="P44" s="28">
        <v>9.42</v>
      </c>
      <c r="Q44" s="28">
        <v>7.49</v>
      </c>
    </row>
    <row r="45" spans="1:17" ht="15.75" x14ac:dyDescent="0.25">
      <c r="A45" s="11">
        <v>39</v>
      </c>
      <c r="B45" s="12" t="s">
        <v>58</v>
      </c>
      <c r="C45" s="16" t="s">
        <v>65</v>
      </c>
      <c r="D45" s="15">
        <v>38810</v>
      </c>
      <c r="E45" s="14" t="s">
        <v>22</v>
      </c>
      <c r="F45" s="28">
        <v>51</v>
      </c>
      <c r="G45" s="28">
        <v>2</v>
      </c>
      <c r="H45" s="28">
        <v>5</v>
      </c>
      <c r="I45" s="28">
        <v>53.47</v>
      </c>
      <c r="J45" s="28" t="s">
        <v>13</v>
      </c>
      <c r="K45" s="28">
        <v>23</v>
      </c>
      <c r="L45" s="28">
        <v>15</v>
      </c>
      <c r="M45" s="28">
        <v>33.229999999999997</v>
      </c>
      <c r="N45" s="28">
        <v>9</v>
      </c>
      <c r="O45" s="28">
        <v>35</v>
      </c>
      <c r="P45" s="28">
        <v>11.19</v>
      </c>
      <c r="Q45" s="28">
        <v>9.02</v>
      </c>
    </row>
    <row r="46" spans="1:17" ht="15.75" x14ac:dyDescent="0.25">
      <c r="A46" s="11">
        <v>40</v>
      </c>
      <c r="B46" s="12" t="s">
        <v>58</v>
      </c>
      <c r="C46" s="24" t="s">
        <v>66</v>
      </c>
      <c r="D46" s="25">
        <v>38896</v>
      </c>
      <c r="E46" s="14" t="s">
        <v>25</v>
      </c>
      <c r="F46" s="28">
        <v>47</v>
      </c>
      <c r="G46" s="28">
        <v>8</v>
      </c>
      <c r="H46" s="28">
        <v>6</v>
      </c>
      <c r="I46" s="28">
        <v>89.91</v>
      </c>
      <c r="J46" s="28" t="s">
        <v>13</v>
      </c>
      <c r="K46" s="28">
        <v>11</v>
      </c>
      <c r="L46" s="28">
        <v>0</v>
      </c>
      <c r="M46" s="28" t="s">
        <v>13</v>
      </c>
      <c r="N46" s="28" t="s">
        <v>13</v>
      </c>
      <c r="O46" s="28" t="s">
        <v>13</v>
      </c>
      <c r="P46" s="28" t="s">
        <v>13</v>
      </c>
      <c r="Q46" s="28" t="s">
        <v>13</v>
      </c>
    </row>
    <row r="47" spans="1:17" ht="15.75" x14ac:dyDescent="0.25">
      <c r="A47" s="11">
        <v>41</v>
      </c>
      <c r="B47" s="12" t="s">
        <v>58</v>
      </c>
      <c r="C47" s="16" t="s">
        <v>67</v>
      </c>
      <c r="D47" s="15">
        <v>38969</v>
      </c>
      <c r="E47" s="14" t="s">
        <v>25</v>
      </c>
      <c r="F47" s="28">
        <v>31</v>
      </c>
      <c r="G47" s="28">
        <v>4</v>
      </c>
      <c r="H47" s="28">
        <v>7</v>
      </c>
      <c r="I47" s="28">
        <v>60.42</v>
      </c>
      <c r="J47" s="28" t="s">
        <v>13</v>
      </c>
      <c r="K47" s="28">
        <v>6</v>
      </c>
      <c r="L47" s="28">
        <v>2</v>
      </c>
      <c r="M47" s="28" t="s">
        <v>13</v>
      </c>
      <c r="N47" s="28">
        <v>4</v>
      </c>
      <c r="O47" s="28">
        <v>18</v>
      </c>
      <c r="P47" s="28">
        <v>11.68</v>
      </c>
      <c r="Q47" s="28" t="s">
        <v>13</v>
      </c>
    </row>
    <row r="48" spans="1:17" ht="15.75" x14ac:dyDescent="0.25">
      <c r="A48" s="11">
        <v>42</v>
      </c>
      <c r="B48" s="12" t="s">
        <v>58</v>
      </c>
      <c r="C48" s="16" t="s">
        <v>68</v>
      </c>
      <c r="D48" s="15">
        <v>38938</v>
      </c>
      <c r="E48" s="14" t="s">
        <v>25</v>
      </c>
      <c r="F48" s="28">
        <v>49</v>
      </c>
      <c r="G48" s="28">
        <v>3</v>
      </c>
      <c r="H48" s="28">
        <v>3</v>
      </c>
      <c r="I48" s="28">
        <v>180</v>
      </c>
      <c r="J48" s="28" t="s">
        <v>13</v>
      </c>
      <c r="K48" s="28">
        <v>9</v>
      </c>
      <c r="L48" s="28">
        <v>12</v>
      </c>
      <c r="M48" s="28" t="s">
        <v>13</v>
      </c>
      <c r="N48" s="28">
        <v>0</v>
      </c>
      <c r="O48" s="28">
        <v>32</v>
      </c>
      <c r="P48" s="28">
        <v>10.88</v>
      </c>
      <c r="Q48" s="28">
        <v>8.59</v>
      </c>
    </row>
    <row r="49" spans="1:17" ht="15.75" x14ac:dyDescent="0.25">
      <c r="A49" s="11">
        <v>43</v>
      </c>
      <c r="B49" s="12" t="s">
        <v>58</v>
      </c>
      <c r="C49" s="14" t="s">
        <v>69</v>
      </c>
      <c r="D49" s="15">
        <v>39306</v>
      </c>
      <c r="E49" s="14" t="s">
        <v>22</v>
      </c>
      <c r="F49" s="28" t="s">
        <v>13</v>
      </c>
      <c r="G49" s="28" t="s">
        <v>13</v>
      </c>
      <c r="H49" s="28" t="s">
        <v>13</v>
      </c>
      <c r="I49" s="28" t="s">
        <v>13</v>
      </c>
      <c r="J49" s="28" t="s">
        <v>13</v>
      </c>
      <c r="K49" s="28" t="s">
        <v>13</v>
      </c>
      <c r="L49" s="28" t="s">
        <v>13</v>
      </c>
      <c r="M49" s="28">
        <v>24.11</v>
      </c>
      <c r="N49" s="28" t="s">
        <v>13</v>
      </c>
      <c r="O49" s="28" t="s">
        <v>13</v>
      </c>
      <c r="P49" s="28" t="s">
        <v>13</v>
      </c>
      <c r="Q49" s="28" t="s">
        <v>13</v>
      </c>
    </row>
    <row r="50" spans="1:17" ht="15.75" x14ac:dyDescent="0.25">
      <c r="A50" s="11">
        <v>44</v>
      </c>
      <c r="B50" s="12" t="s">
        <v>58</v>
      </c>
      <c r="C50" s="14" t="s">
        <v>70</v>
      </c>
      <c r="D50" s="15">
        <v>38727</v>
      </c>
      <c r="E50" s="14" t="s">
        <v>22</v>
      </c>
      <c r="F50" s="28" t="s">
        <v>13</v>
      </c>
      <c r="G50" s="28" t="s">
        <v>13</v>
      </c>
      <c r="H50" s="28" t="s">
        <v>13</v>
      </c>
      <c r="I50" s="28" t="s">
        <v>13</v>
      </c>
      <c r="J50" s="28" t="s">
        <v>13</v>
      </c>
      <c r="K50" s="28" t="s">
        <v>13</v>
      </c>
      <c r="L50" s="28" t="s">
        <v>13</v>
      </c>
      <c r="M50" s="28">
        <v>33.21</v>
      </c>
      <c r="N50" s="28" t="s">
        <v>13</v>
      </c>
      <c r="O50" s="28" t="s">
        <v>13</v>
      </c>
      <c r="P50" s="28" t="s">
        <v>13</v>
      </c>
      <c r="Q50" s="28" t="s">
        <v>13</v>
      </c>
    </row>
    <row r="51" spans="1:17" ht="15.75" x14ac:dyDescent="0.25">
      <c r="A51" s="11">
        <v>45</v>
      </c>
      <c r="B51" s="12" t="s">
        <v>71</v>
      </c>
      <c r="C51" s="14" t="s">
        <v>72</v>
      </c>
      <c r="D51" s="15">
        <v>39005</v>
      </c>
      <c r="E51" s="14" t="s">
        <v>22</v>
      </c>
      <c r="F51" s="28">
        <v>33</v>
      </c>
      <c r="G51" s="28">
        <v>6</v>
      </c>
      <c r="H51" s="28">
        <v>7</v>
      </c>
      <c r="I51" s="28">
        <v>79.27</v>
      </c>
      <c r="J51" s="28" t="s">
        <v>13</v>
      </c>
      <c r="K51" s="28">
        <v>0</v>
      </c>
      <c r="L51" s="28" t="s">
        <v>13</v>
      </c>
      <c r="M51" s="28" t="s">
        <v>13</v>
      </c>
      <c r="N51" s="28" t="s">
        <v>13</v>
      </c>
      <c r="O51" s="28" t="s">
        <v>13</v>
      </c>
      <c r="P51" s="28" t="s">
        <v>13</v>
      </c>
      <c r="Q51" s="28" t="s">
        <v>13</v>
      </c>
    </row>
    <row r="52" spans="1:17" ht="15.75" x14ac:dyDescent="0.25">
      <c r="A52" s="11">
        <v>46</v>
      </c>
      <c r="B52" s="12" t="s">
        <v>71</v>
      </c>
      <c r="C52" s="14" t="s">
        <v>73</v>
      </c>
      <c r="D52" s="15">
        <v>38876</v>
      </c>
      <c r="E52" s="14" t="s">
        <v>25</v>
      </c>
      <c r="F52" s="28">
        <v>30</v>
      </c>
      <c r="G52" s="28">
        <v>11</v>
      </c>
      <c r="H52" s="28">
        <v>7</v>
      </c>
      <c r="I52" s="28">
        <v>31.05</v>
      </c>
      <c r="J52" s="28" t="s">
        <v>13</v>
      </c>
      <c r="K52" s="28">
        <v>33</v>
      </c>
      <c r="L52" s="28">
        <v>0</v>
      </c>
      <c r="M52" s="28" t="s">
        <v>13</v>
      </c>
      <c r="N52" s="28">
        <v>14</v>
      </c>
      <c r="O52" s="28">
        <v>18</v>
      </c>
      <c r="P52" s="28">
        <v>10.25</v>
      </c>
      <c r="Q52" s="28">
        <v>7.21</v>
      </c>
    </row>
    <row r="53" spans="1:17" ht="15.75" x14ac:dyDescent="0.25">
      <c r="A53" s="11">
        <v>47</v>
      </c>
      <c r="B53" s="12" t="s">
        <v>71</v>
      </c>
      <c r="C53" s="14" t="s">
        <v>74</v>
      </c>
      <c r="D53" s="15">
        <v>38746</v>
      </c>
      <c r="E53" s="14" t="s">
        <v>25</v>
      </c>
      <c r="F53" s="28">
        <v>40</v>
      </c>
      <c r="G53" s="28">
        <v>16</v>
      </c>
      <c r="H53" s="28">
        <v>10</v>
      </c>
      <c r="I53" s="28">
        <v>25.96</v>
      </c>
      <c r="J53" s="28" t="s">
        <v>13</v>
      </c>
      <c r="K53" s="28">
        <v>23</v>
      </c>
      <c r="L53" s="28">
        <v>10</v>
      </c>
      <c r="M53" s="28">
        <v>32.869999999999997</v>
      </c>
      <c r="N53" s="28" t="s">
        <v>13</v>
      </c>
      <c r="O53" s="28" t="s">
        <v>13</v>
      </c>
      <c r="P53" s="28" t="s">
        <v>13</v>
      </c>
      <c r="Q53" s="28" t="s">
        <v>13</v>
      </c>
    </row>
    <row r="54" spans="1:17" ht="15.75" x14ac:dyDescent="0.25">
      <c r="A54" s="11">
        <v>48</v>
      </c>
      <c r="B54" s="12" t="s">
        <v>71</v>
      </c>
      <c r="C54" s="14" t="s">
        <v>75</v>
      </c>
      <c r="D54" s="15">
        <v>38772</v>
      </c>
      <c r="E54" s="14" t="s">
        <v>22</v>
      </c>
      <c r="F54" s="28">
        <v>36</v>
      </c>
      <c r="G54" s="28">
        <v>10</v>
      </c>
      <c r="H54" s="28">
        <v>6</v>
      </c>
      <c r="I54" s="28">
        <v>75.64</v>
      </c>
      <c r="J54" s="28" t="s">
        <v>13</v>
      </c>
      <c r="K54" s="28">
        <v>0</v>
      </c>
      <c r="L54" s="28">
        <v>9</v>
      </c>
      <c r="M54" s="28" t="s">
        <v>13</v>
      </c>
      <c r="N54" s="28">
        <v>3</v>
      </c>
      <c r="O54" s="28">
        <v>27</v>
      </c>
      <c r="P54" s="28">
        <v>11.55</v>
      </c>
      <c r="Q54" s="28">
        <v>10.42</v>
      </c>
    </row>
    <row r="55" spans="1:17" ht="15.75" x14ac:dyDescent="0.25">
      <c r="A55" s="11">
        <v>49</v>
      </c>
      <c r="B55" s="12" t="s">
        <v>71</v>
      </c>
      <c r="C55" s="14" t="s">
        <v>76</v>
      </c>
      <c r="D55" s="15">
        <v>38773</v>
      </c>
      <c r="E55" s="14" t="s">
        <v>22</v>
      </c>
      <c r="F55" s="28">
        <v>41</v>
      </c>
      <c r="G55" s="28">
        <v>7</v>
      </c>
      <c r="H55" s="28">
        <v>11</v>
      </c>
      <c r="I55" s="28">
        <v>32.24</v>
      </c>
      <c r="J55" s="28" t="s">
        <v>13</v>
      </c>
      <c r="K55" s="28">
        <v>51</v>
      </c>
      <c r="L55" s="28">
        <v>12</v>
      </c>
      <c r="M55" s="28">
        <v>29.47</v>
      </c>
      <c r="N55" s="28">
        <v>3</v>
      </c>
      <c r="O55" s="28">
        <v>26</v>
      </c>
      <c r="P55" s="28">
        <v>10.32</v>
      </c>
      <c r="Q55" s="28">
        <v>7.03</v>
      </c>
    </row>
    <row r="56" spans="1:17" ht="15.75" x14ac:dyDescent="0.25">
      <c r="A56" s="11">
        <v>50</v>
      </c>
      <c r="B56" s="12" t="s">
        <v>71</v>
      </c>
      <c r="C56" s="14" t="s">
        <v>77</v>
      </c>
      <c r="D56" s="15">
        <v>38764</v>
      </c>
      <c r="E56" s="14" t="s">
        <v>22</v>
      </c>
      <c r="F56" s="28">
        <v>45</v>
      </c>
      <c r="G56" s="28">
        <v>10</v>
      </c>
      <c r="H56" s="28">
        <v>7</v>
      </c>
      <c r="I56" s="28">
        <v>46.73</v>
      </c>
      <c r="J56" s="28" t="s">
        <v>13</v>
      </c>
      <c r="K56" s="28">
        <v>15</v>
      </c>
      <c r="L56" s="28">
        <v>4</v>
      </c>
      <c r="M56" s="28">
        <v>35.28</v>
      </c>
      <c r="N56" s="28">
        <v>16</v>
      </c>
      <c r="O56" s="28">
        <v>29</v>
      </c>
      <c r="P56" s="28">
        <v>11.63</v>
      </c>
      <c r="Q56" s="28">
        <v>9.1300000000000008</v>
      </c>
    </row>
    <row r="57" spans="1:17" ht="15.75" x14ac:dyDescent="0.25">
      <c r="A57" s="11">
        <v>51</v>
      </c>
      <c r="B57" s="12" t="s">
        <v>71</v>
      </c>
      <c r="C57" s="14" t="s">
        <v>78</v>
      </c>
      <c r="D57" s="15">
        <v>38889</v>
      </c>
      <c r="E57" s="14" t="s">
        <v>25</v>
      </c>
      <c r="F57" s="28">
        <v>48</v>
      </c>
      <c r="G57" s="28">
        <v>26</v>
      </c>
      <c r="H57" s="28">
        <v>9</v>
      </c>
      <c r="I57" s="28">
        <v>35.299999999999997</v>
      </c>
      <c r="J57" s="28" t="s">
        <v>13</v>
      </c>
      <c r="K57" s="28">
        <v>57</v>
      </c>
      <c r="L57" s="28">
        <v>23</v>
      </c>
      <c r="M57" s="28">
        <v>27.18</v>
      </c>
      <c r="N57" s="28" t="s">
        <v>13</v>
      </c>
      <c r="O57" s="28" t="s">
        <v>13</v>
      </c>
      <c r="P57" s="28" t="s">
        <v>13</v>
      </c>
      <c r="Q57" s="28" t="s">
        <v>13</v>
      </c>
    </row>
    <row r="58" spans="1:17" ht="15.75" x14ac:dyDescent="0.25">
      <c r="A58" s="11">
        <v>52</v>
      </c>
      <c r="B58" s="12" t="s">
        <v>71</v>
      </c>
      <c r="C58" s="14" t="s">
        <v>79</v>
      </c>
      <c r="D58" s="15">
        <v>38863</v>
      </c>
      <c r="E58" s="14" t="s">
        <v>25</v>
      </c>
      <c r="F58" s="28">
        <v>55</v>
      </c>
      <c r="G58" s="28">
        <v>13</v>
      </c>
      <c r="H58" s="28">
        <v>9</v>
      </c>
      <c r="I58" s="28">
        <v>120</v>
      </c>
      <c r="J58" s="28" t="s">
        <v>13</v>
      </c>
      <c r="K58" s="28">
        <v>51</v>
      </c>
      <c r="L58" s="28">
        <v>20</v>
      </c>
      <c r="M58" s="28" t="s">
        <v>13</v>
      </c>
      <c r="N58" s="28">
        <v>1</v>
      </c>
      <c r="O58" s="28">
        <v>45</v>
      </c>
      <c r="P58" s="28">
        <v>11.34</v>
      </c>
      <c r="Q58" s="28">
        <v>8.27</v>
      </c>
    </row>
    <row r="59" spans="1:17" ht="15.75" x14ac:dyDescent="0.25">
      <c r="A59" s="11">
        <v>53</v>
      </c>
      <c r="B59" s="12" t="s">
        <v>71</v>
      </c>
      <c r="C59" s="14" t="s">
        <v>80</v>
      </c>
      <c r="D59" s="15">
        <v>38736</v>
      </c>
      <c r="E59" s="14" t="s">
        <v>22</v>
      </c>
      <c r="F59" s="28" t="s">
        <v>13</v>
      </c>
      <c r="G59" s="28">
        <v>-9</v>
      </c>
      <c r="H59" s="28">
        <v>7</v>
      </c>
      <c r="I59" s="28">
        <v>25.11</v>
      </c>
      <c r="J59" s="28" t="s">
        <v>13</v>
      </c>
      <c r="K59" s="28">
        <v>55</v>
      </c>
      <c r="L59" s="28">
        <v>0</v>
      </c>
      <c r="M59" s="28" t="s">
        <v>13</v>
      </c>
      <c r="N59" s="28">
        <v>9</v>
      </c>
      <c r="O59" s="28">
        <v>26</v>
      </c>
      <c r="P59" s="28">
        <v>12.92</v>
      </c>
      <c r="Q59" s="28">
        <v>10.33</v>
      </c>
    </row>
    <row r="60" spans="1:17" ht="15.75" x14ac:dyDescent="0.25">
      <c r="A60" s="11">
        <v>54</v>
      </c>
      <c r="B60" s="12" t="s">
        <v>71</v>
      </c>
      <c r="C60" s="14" t="s">
        <v>81</v>
      </c>
      <c r="D60" s="15">
        <v>38831</v>
      </c>
      <c r="E60" s="14" t="s">
        <v>22</v>
      </c>
      <c r="F60" s="28" t="s">
        <v>13</v>
      </c>
      <c r="G60" s="28" t="s">
        <v>13</v>
      </c>
      <c r="H60" s="28" t="s">
        <v>13</v>
      </c>
      <c r="I60" s="28" t="s">
        <v>13</v>
      </c>
      <c r="J60" s="28" t="s">
        <v>13</v>
      </c>
      <c r="K60" s="28" t="s">
        <v>13</v>
      </c>
      <c r="L60" s="28" t="s">
        <v>13</v>
      </c>
      <c r="M60" s="28">
        <v>25.97</v>
      </c>
      <c r="N60" s="28">
        <v>16</v>
      </c>
      <c r="O60" s="28">
        <v>28</v>
      </c>
      <c r="P60" s="28">
        <v>10.81</v>
      </c>
      <c r="Q60" s="28">
        <v>8.1199999999999992</v>
      </c>
    </row>
    <row r="61" spans="1:17" ht="15.75" x14ac:dyDescent="0.25">
      <c r="A61" s="11">
        <v>55</v>
      </c>
      <c r="B61" s="12" t="s">
        <v>71</v>
      </c>
      <c r="C61" s="14" t="s">
        <v>82</v>
      </c>
      <c r="D61" s="15">
        <v>38759</v>
      </c>
      <c r="E61" s="14" t="s">
        <v>25</v>
      </c>
      <c r="F61" s="28"/>
      <c r="G61" s="28"/>
      <c r="H61" s="28"/>
      <c r="I61" s="28"/>
      <c r="J61" s="28"/>
      <c r="K61" s="28"/>
      <c r="L61" s="28" t="s">
        <v>13</v>
      </c>
      <c r="M61" s="28" t="s">
        <v>13</v>
      </c>
      <c r="N61" s="28">
        <v>0</v>
      </c>
      <c r="O61" s="28">
        <v>46</v>
      </c>
      <c r="P61" s="28">
        <v>9.99</v>
      </c>
      <c r="Q61" s="28">
        <v>10.42</v>
      </c>
    </row>
    <row r="62" spans="1:17" ht="15.75" x14ac:dyDescent="0.25">
      <c r="A62" s="11">
        <v>56</v>
      </c>
      <c r="B62" s="12" t="s">
        <v>83</v>
      </c>
      <c r="C62" s="16" t="s">
        <v>84</v>
      </c>
      <c r="D62" s="15">
        <v>39021</v>
      </c>
      <c r="E62" s="14" t="s">
        <v>22</v>
      </c>
      <c r="F62" s="28">
        <v>43</v>
      </c>
      <c r="G62" s="28">
        <v>10</v>
      </c>
      <c r="H62" s="28">
        <v>6</v>
      </c>
      <c r="I62" s="28">
        <v>65.37</v>
      </c>
      <c r="J62" s="28" t="s">
        <v>13</v>
      </c>
      <c r="K62" s="28">
        <v>44</v>
      </c>
      <c r="L62" s="28">
        <v>30</v>
      </c>
      <c r="M62" s="28">
        <v>25.07</v>
      </c>
      <c r="N62" s="28">
        <v>8</v>
      </c>
      <c r="O62" s="28">
        <v>40</v>
      </c>
      <c r="P62" s="28">
        <v>11.25</v>
      </c>
      <c r="Q62" s="28">
        <v>8.1</v>
      </c>
    </row>
    <row r="63" spans="1:17" ht="15.75" x14ac:dyDescent="0.25">
      <c r="A63" s="11">
        <v>57</v>
      </c>
      <c r="B63" s="12" t="s">
        <v>83</v>
      </c>
      <c r="C63" s="16" t="s">
        <v>85</v>
      </c>
      <c r="D63" s="15">
        <v>38937</v>
      </c>
      <c r="E63" s="14" t="s">
        <v>25</v>
      </c>
      <c r="F63" s="28">
        <v>37</v>
      </c>
      <c r="G63" s="28">
        <v>0</v>
      </c>
      <c r="H63" s="28">
        <v>7</v>
      </c>
      <c r="I63" s="28">
        <v>95.7</v>
      </c>
      <c r="J63" s="28" t="s">
        <v>13</v>
      </c>
      <c r="K63" s="28">
        <v>22</v>
      </c>
      <c r="L63" s="28">
        <v>8</v>
      </c>
      <c r="M63" s="28">
        <v>28.49</v>
      </c>
      <c r="N63" s="28">
        <v>9</v>
      </c>
      <c r="O63" s="28">
        <v>24</v>
      </c>
      <c r="P63" s="28">
        <v>11.82</v>
      </c>
      <c r="Q63" s="28">
        <v>10.15</v>
      </c>
    </row>
    <row r="64" spans="1:17" ht="15.75" x14ac:dyDescent="0.25">
      <c r="A64" s="11">
        <v>58</v>
      </c>
      <c r="B64" s="12" t="s">
        <v>83</v>
      </c>
      <c r="C64" s="16" t="s">
        <v>86</v>
      </c>
      <c r="D64" s="15">
        <v>38844</v>
      </c>
      <c r="E64" s="14" t="s">
        <v>22</v>
      </c>
      <c r="F64" s="28">
        <v>37</v>
      </c>
      <c r="G64" s="28">
        <v>6</v>
      </c>
      <c r="H64" s="28">
        <v>7</v>
      </c>
      <c r="I64" s="28">
        <v>58.56</v>
      </c>
      <c r="J64" s="28" t="s">
        <v>13</v>
      </c>
      <c r="K64" s="28">
        <v>7</v>
      </c>
      <c r="L64" s="28">
        <v>30</v>
      </c>
      <c r="M64" s="28" t="s">
        <v>13</v>
      </c>
      <c r="N64" s="28" t="s">
        <v>13</v>
      </c>
      <c r="O64" s="28" t="s">
        <v>13</v>
      </c>
      <c r="P64" s="28" t="s">
        <v>13</v>
      </c>
      <c r="Q64" s="28" t="s">
        <v>13</v>
      </c>
    </row>
    <row r="65" spans="1:17" ht="15.75" x14ac:dyDescent="0.25">
      <c r="A65" s="11">
        <v>59</v>
      </c>
      <c r="B65" s="12" t="s">
        <v>83</v>
      </c>
      <c r="C65" s="16" t="s">
        <v>87</v>
      </c>
      <c r="D65" s="15">
        <v>39109</v>
      </c>
      <c r="E65" s="14" t="s">
        <v>22</v>
      </c>
      <c r="F65" s="28">
        <v>35</v>
      </c>
      <c r="G65" s="28" t="s">
        <v>13</v>
      </c>
      <c r="H65" s="28">
        <v>11</v>
      </c>
      <c r="I65" s="28">
        <v>58.56</v>
      </c>
      <c r="J65" s="28" t="s">
        <v>13</v>
      </c>
      <c r="K65" s="28">
        <v>46</v>
      </c>
      <c r="L65" s="28" t="s">
        <v>13</v>
      </c>
      <c r="M65" s="28">
        <v>34.78</v>
      </c>
      <c r="N65" s="28">
        <v>1</v>
      </c>
      <c r="O65" s="28">
        <v>29</v>
      </c>
      <c r="P65" s="28">
        <v>11.01</v>
      </c>
      <c r="Q65" s="28">
        <v>8.11</v>
      </c>
    </row>
    <row r="66" spans="1:17" ht="15.75" x14ac:dyDescent="0.25">
      <c r="A66" s="11">
        <v>60</v>
      </c>
      <c r="B66" s="12" t="s">
        <v>83</v>
      </c>
      <c r="C66" s="16" t="s">
        <v>88</v>
      </c>
      <c r="D66" s="15">
        <v>38933</v>
      </c>
      <c r="E66" s="14" t="s">
        <v>22</v>
      </c>
      <c r="F66" s="28">
        <v>48</v>
      </c>
      <c r="G66" s="28">
        <v>14</v>
      </c>
      <c r="H66" s="28">
        <v>9</v>
      </c>
      <c r="I66" s="28">
        <v>100.8</v>
      </c>
      <c r="J66" s="28" t="s">
        <v>13</v>
      </c>
      <c r="K66" s="28">
        <v>25</v>
      </c>
      <c r="L66" s="28">
        <v>45</v>
      </c>
      <c r="M66" s="28" t="s">
        <v>13</v>
      </c>
      <c r="N66" s="28">
        <v>0</v>
      </c>
      <c r="O66" s="28">
        <v>53</v>
      </c>
      <c r="P66" s="28">
        <v>10.39</v>
      </c>
      <c r="Q66" s="28">
        <v>9.14</v>
      </c>
    </row>
    <row r="67" spans="1:17" ht="15.75" x14ac:dyDescent="0.25">
      <c r="A67" s="11">
        <v>61</v>
      </c>
      <c r="B67" s="12" t="s">
        <v>83</v>
      </c>
      <c r="C67" s="16" t="s">
        <v>89</v>
      </c>
      <c r="D67" s="15">
        <v>38995</v>
      </c>
      <c r="E67" s="14" t="s">
        <v>22</v>
      </c>
      <c r="F67" s="28">
        <v>41</v>
      </c>
      <c r="G67" s="28">
        <v>-5</v>
      </c>
      <c r="H67" s="28">
        <v>13</v>
      </c>
      <c r="I67" s="28">
        <v>58.39</v>
      </c>
      <c r="J67" s="28" t="s">
        <v>13</v>
      </c>
      <c r="K67" s="28">
        <v>52</v>
      </c>
      <c r="L67" s="28">
        <v>16</v>
      </c>
      <c r="M67" s="28">
        <v>28.22</v>
      </c>
      <c r="N67" s="28">
        <v>0</v>
      </c>
      <c r="O67" s="28">
        <v>31</v>
      </c>
      <c r="P67" s="28">
        <v>10.97</v>
      </c>
      <c r="Q67" s="28">
        <v>9.07</v>
      </c>
    </row>
    <row r="68" spans="1:17" ht="15.75" x14ac:dyDescent="0.25">
      <c r="A68" s="11">
        <v>62</v>
      </c>
      <c r="B68" s="12" t="s">
        <v>83</v>
      </c>
      <c r="C68" s="16" t="s">
        <v>90</v>
      </c>
      <c r="D68" s="15">
        <v>38777</v>
      </c>
      <c r="E68" s="14" t="s">
        <v>25</v>
      </c>
      <c r="F68" s="28">
        <v>37</v>
      </c>
      <c r="G68" s="28">
        <v>2</v>
      </c>
      <c r="H68" s="28">
        <v>8</v>
      </c>
      <c r="I68" s="28">
        <v>44.79</v>
      </c>
      <c r="J68" s="28" t="s">
        <v>13</v>
      </c>
      <c r="K68" s="28">
        <v>6</v>
      </c>
      <c r="L68" s="28">
        <v>0</v>
      </c>
      <c r="M68" s="28">
        <v>33.11</v>
      </c>
      <c r="N68" s="28">
        <v>0</v>
      </c>
      <c r="O68" s="28">
        <v>19</v>
      </c>
      <c r="P68" s="28">
        <v>11.2</v>
      </c>
      <c r="Q68" s="28">
        <v>8.4600000000000009</v>
      </c>
    </row>
    <row r="69" spans="1:17" ht="15.75" x14ac:dyDescent="0.25">
      <c r="A69" s="11">
        <v>63</v>
      </c>
      <c r="B69" s="12" t="s">
        <v>83</v>
      </c>
      <c r="C69" s="24" t="s">
        <v>91</v>
      </c>
      <c r="D69" s="25">
        <v>38896</v>
      </c>
      <c r="E69" s="14" t="s">
        <v>25</v>
      </c>
      <c r="F69" s="28">
        <v>40</v>
      </c>
      <c r="G69" s="28">
        <v>18</v>
      </c>
      <c r="H69" s="28">
        <v>10</v>
      </c>
      <c r="I69" s="28">
        <v>99.66</v>
      </c>
      <c r="J69" s="28" t="s">
        <v>13</v>
      </c>
      <c r="K69" s="28">
        <v>27</v>
      </c>
      <c r="L69" s="28">
        <v>0</v>
      </c>
      <c r="M69" s="28" t="s">
        <v>13</v>
      </c>
      <c r="N69" s="28">
        <v>7</v>
      </c>
      <c r="O69" s="28">
        <v>22</v>
      </c>
      <c r="P69" s="28">
        <v>11.26</v>
      </c>
      <c r="Q69" s="28">
        <v>10.16</v>
      </c>
    </row>
    <row r="70" spans="1:17" ht="15.75" x14ac:dyDescent="0.25">
      <c r="A70" s="11">
        <v>64</v>
      </c>
      <c r="B70" s="12" t="s">
        <v>83</v>
      </c>
      <c r="C70" s="16" t="s">
        <v>92</v>
      </c>
      <c r="D70" s="15">
        <v>38725</v>
      </c>
      <c r="E70" s="14" t="s">
        <v>22</v>
      </c>
      <c r="F70" s="28">
        <v>49</v>
      </c>
      <c r="G70" s="28">
        <v>14</v>
      </c>
      <c r="H70" s="28">
        <v>6</v>
      </c>
      <c r="I70" s="28">
        <v>53.6</v>
      </c>
      <c r="J70" s="28" t="s">
        <v>13</v>
      </c>
      <c r="K70" s="28" t="s">
        <v>13</v>
      </c>
      <c r="L70" s="28">
        <v>21</v>
      </c>
      <c r="M70" s="28" t="s">
        <v>13</v>
      </c>
      <c r="N70" s="28">
        <v>1</v>
      </c>
      <c r="O70" s="28">
        <v>35</v>
      </c>
      <c r="P70" s="28">
        <v>9</v>
      </c>
      <c r="Q70" s="28">
        <v>8.3699999999999992</v>
      </c>
    </row>
    <row r="71" spans="1:17" ht="15.75" x14ac:dyDescent="0.25">
      <c r="A71" s="11">
        <v>65</v>
      </c>
      <c r="B71" s="12" t="s">
        <v>83</v>
      </c>
      <c r="C71" s="16" t="s">
        <v>93</v>
      </c>
      <c r="D71" s="15">
        <v>38876</v>
      </c>
      <c r="E71" s="14" t="s">
        <v>25</v>
      </c>
      <c r="F71" s="28">
        <v>43</v>
      </c>
      <c r="G71" s="28">
        <v>18</v>
      </c>
      <c r="H71" s="28" t="s">
        <v>13</v>
      </c>
      <c r="I71" s="28">
        <v>119.78</v>
      </c>
      <c r="J71" s="28" t="s">
        <v>13</v>
      </c>
      <c r="K71" s="28">
        <v>17</v>
      </c>
      <c r="L71" s="28">
        <v>18</v>
      </c>
      <c r="M71" s="28">
        <v>31.52</v>
      </c>
      <c r="N71" s="28">
        <v>8</v>
      </c>
      <c r="O71" s="28">
        <v>44</v>
      </c>
      <c r="P71" s="28">
        <v>9.94</v>
      </c>
      <c r="Q71" s="28">
        <v>8.08</v>
      </c>
    </row>
    <row r="72" spans="1:17" ht="15.75" x14ac:dyDescent="0.25">
      <c r="A72" s="11">
        <v>66</v>
      </c>
      <c r="B72" s="12" t="s">
        <v>83</v>
      </c>
      <c r="C72" s="16" t="s">
        <v>94</v>
      </c>
      <c r="D72" s="15">
        <v>38845</v>
      </c>
      <c r="E72" s="14" t="s">
        <v>22</v>
      </c>
      <c r="F72" s="28" t="s">
        <v>13</v>
      </c>
      <c r="G72" s="28">
        <v>5</v>
      </c>
      <c r="H72" s="28">
        <v>11</v>
      </c>
      <c r="I72" s="28" t="s">
        <v>13</v>
      </c>
      <c r="J72" s="28" t="s">
        <v>13</v>
      </c>
      <c r="K72" s="28">
        <v>6</v>
      </c>
      <c r="L72" s="28">
        <v>10</v>
      </c>
      <c r="M72" s="28" t="s">
        <v>13</v>
      </c>
      <c r="N72" s="28" t="s">
        <v>13</v>
      </c>
      <c r="O72" s="28" t="s">
        <v>13</v>
      </c>
      <c r="P72" s="28" t="s">
        <v>13</v>
      </c>
      <c r="Q72" s="28" t="s">
        <v>13</v>
      </c>
    </row>
    <row r="73" spans="1:17" ht="15.75" x14ac:dyDescent="0.25">
      <c r="A73" s="11">
        <v>67</v>
      </c>
      <c r="B73" s="12" t="s">
        <v>83</v>
      </c>
      <c r="C73" s="16" t="s">
        <v>95</v>
      </c>
      <c r="D73" s="15">
        <v>38780</v>
      </c>
      <c r="E73" s="14" t="s">
        <v>22</v>
      </c>
      <c r="F73" s="28" t="s">
        <v>13</v>
      </c>
      <c r="G73" s="28" t="s">
        <v>13</v>
      </c>
      <c r="H73" s="28" t="s">
        <v>13</v>
      </c>
      <c r="I73" s="28" t="s">
        <v>13</v>
      </c>
      <c r="J73" s="28" t="s">
        <v>13</v>
      </c>
      <c r="K73" s="28" t="s">
        <v>13</v>
      </c>
      <c r="L73" s="28" t="s">
        <v>13</v>
      </c>
      <c r="M73" s="28" t="s">
        <v>13</v>
      </c>
      <c r="N73" s="28">
        <v>21</v>
      </c>
      <c r="O73" s="28">
        <v>16</v>
      </c>
      <c r="P73" s="28">
        <v>11.07</v>
      </c>
      <c r="Q73" s="28" t="s">
        <v>13</v>
      </c>
    </row>
    <row r="74" spans="1:17" ht="15.75" x14ac:dyDescent="0.25">
      <c r="A74" s="11">
        <v>68</v>
      </c>
      <c r="B74" s="12" t="s">
        <v>96</v>
      </c>
      <c r="C74" s="14" t="s">
        <v>97</v>
      </c>
      <c r="D74" s="15">
        <v>38658</v>
      </c>
      <c r="E74" s="14" t="s">
        <v>22</v>
      </c>
      <c r="F74" s="28">
        <v>59</v>
      </c>
      <c r="G74" s="28">
        <v>7</v>
      </c>
      <c r="H74" s="28">
        <v>9</v>
      </c>
      <c r="I74" s="28">
        <v>56.72</v>
      </c>
      <c r="J74" s="28" t="s">
        <v>13</v>
      </c>
      <c r="K74" s="28">
        <v>0</v>
      </c>
      <c r="L74" s="28">
        <v>15</v>
      </c>
      <c r="M74" s="28" t="s">
        <v>13</v>
      </c>
      <c r="N74" s="28" t="s">
        <v>13</v>
      </c>
      <c r="O74" s="28" t="s">
        <v>13</v>
      </c>
      <c r="P74" s="28" t="s">
        <v>13</v>
      </c>
      <c r="Q74" s="28" t="s">
        <v>13</v>
      </c>
    </row>
    <row r="75" spans="1:17" ht="15.75" x14ac:dyDescent="0.25">
      <c r="A75" s="11">
        <v>69</v>
      </c>
      <c r="B75" s="12" t="s">
        <v>96</v>
      </c>
      <c r="C75" s="14" t="s">
        <v>98</v>
      </c>
      <c r="D75" s="15"/>
      <c r="E75" s="14" t="s">
        <v>22</v>
      </c>
      <c r="F75" s="28" t="s">
        <v>13</v>
      </c>
      <c r="G75" s="28" t="s">
        <v>13</v>
      </c>
      <c r="H75" s="28" t="s">
        <v>13</v>
      </c>
      <c r="I75" s="28" t="s">
        <v>13</v>
      </c>
      <c r="J75" s="28" t="s">
        <v>13</v>
      </c>
      <c r="K75" s="28" t="s">
        <v>13</v>
      </c>
      <c r="L75" s="28" t="s">
        <v>13</v>
      </c>
      <c r="M75" s="28" t="s">
        <v>13</v>
      </c>
      <c r="N75" s="28" t="s">
        <v>13</v>
      </c>
      <c r="O75" s="28" t="s">
        <v>13</v>
      </c>
      <c r="P75" s="28" t="s">
        <v>13</v>
      </c>
      <c r="Q75" s="28" t="s">
        <v>13</v>
      </c>
    </row>
    <row r="76" spans="1:17" ht="15.75" x14ac:dyDescent="0.25">
      <c r="A76" s="11">
        <v>70</v>
      </c>
      <c r="B76" s="12" t="s">
        <v>96</v>
      </c>
      <c r="C76" s="14" t="s">
        <v>99</v>
      </c>
      <c r="D76" s="15">
        <v>38513</v>
      </c>
      <c r="E76" s="14" t="s">
        <v>25</v>
      </c>
      <c r="F76" s="28">
        <v>57</v>
      </c>
      <c r="G76" s="28">
        <v>8</v>
      </c>
      <c r="H76" s="28">
        <v>6</v>
      </c>
      <c r="I76" s="28">
        <v>34.56</v>
      </c>
      <c r="J76" s="28" t="s">
        <v>13</v>
      </c>
      <c r="K76" s="28">
        <v>14</v>
      </c>
      <c r="L76" s="28">
        <v>28</v>
      </c>
      <c r="M76" s="28">
        <v>14.52</v>
      </c>
      <c r="N76" s="28">
        <v>2</v>
      </c>
      <c r="O76" s="28">
        <v>53</v>
      </c>
      <c r="P76" s="28">
        <v>9.82</v>
      </c>
      <c r="Q76" s="28">
        <v>6.47</v>
      </c>
    </row>
    <row r="77" spans="1:17" ht="15.75" x14ac:dyDescent="0.25">
      <c r="A77" s="11">
        <v>71</v>
      </c>
      <c r="B77" s="12" t="s">
        <v>96</v>
      </c>
      <c r="C77" s="14" t="s">
        <v>100</v>
      </c>
      <c r="D77" s="15">
        <v>38513</v>
      </c>
      <c r="E77" s="14" t="s">
        <v>25</v>
      </c>
      <c r="F77" s="28">
        <v>50</v>
      </c>
      <c r="G77" s="28">
        <v>9</v>
      </c>
      <c r="H77" s="28">
        <v>3</v>
      </c>
      <c r="I77" s="28">
        <v>40.700000000000003</v>
      </c>
      <c r="J77" s="28" t="s">
        <v>13</v>
      </c>
      <c r="K77" s="28">
        <v>49</v>
      </c>
      <c r="L77" s="28">
        <v>40</v>
      </c>
      <c r="M77" s="28">
        <v>13.95</v>
      </c>
      <c r="N77" s="28">
        <v>27</v>
      </c>
      <c r="O77" s="28">
        <v>4</v>
      </c>
      <c r="P77" s="28">
        <v>9.32</v>
      </c>
      <c r="Q77" s="28">
        <v>6.49</v>
      </c>
    </row>
    <row r="78" spans="1:17" ht="15.75" x14ac:dyDescent="0.25">
      <c r="A78" s="11">
        <v>72</v>
      </c>
      <c r="B78" s="12" t="s">
        <v>96</v>
      </c>
      <c r="C78" s="14" t="s">
        <v>101</v>
      </c>
      <c r="D78" s="15"/>
      <c r="E78" s="14" t="s">
        <v>22</v>
      </c>
      <c r="F78" s="28" t="s">
        <v>13</v>
      </c>
      <c r="G78" s="28" t="s">
        <v>13</v>
      </c>
      <c r="H78" s="28" t="s">
        <v>13</v>
      </c>
      <c r="I78" s="28" t="s">
        <v>13</v>
      </c>
      <c r="J78" s="28" t="s">
        <v>13</v>
      </c>
      <c r="K78" s="28" t="s">
        <v>13</v>
      </c>
      <c r="L78" s="28" t="s">
        <v>13</v>
      </c>
      <c r="M78" s="28" t="s">
        <v>13</v>
      </c>
      <c r="N78" s="28" t="s">
        <v>13</v>
      </c>
      <c r="O78" s="28" t="s">
        <v>13</v>
      </c>
      <c r="P78" s="28" t="s">
        <v>13</v>
      </c>
      <c r="Q78" s="28" t="s">
        <v>13</v>
      </c>
    </row>
    <row r="79" spans="1:17" ht="15.75" x14ac:dyDescent="0.25">
      <c r="A79" s="11">
        <v>73</v>
      </c>
      <c r="B79" s="12" t="s">
        <v>96</v>
      </c>
      <c r="C79" s="14" t="s">
        <v>102</v>
      </c>
      <c r="D79" s="15"/>
      <c r="E79" s="14" t="s">
        <v>25</v>
      </c>
      <c r="F79" s="28" t="s">
        <v>13</v>
      </c>
      <c r="G79" s="28" t="s">
        <v>13</v>
      </c>
      <c r="H79" s="28" t="s">
        <v>13</v>
      </c>
      <c r="I79" s="28" t="s">
        <v>13</v>
      </c>
      <c r="J79" s="28" t="s">
        <v>13</v>
      </c>
      <c r="K79" s="28" t="s">
        <v>13</v>
      </c>
      <c r="L79" s="28" t="s">
        <v>13</v>
      </c>
      <c r="M79" s="28" t="s">
        <v>13</v>
      </c>
      <c r="N79" s="28" t="s">
        <v>13</v>
      </c>
      <c r="O79" s="28" t="s">
        <v>13</v>
      </c>
      <c r="P79" s="28" t="s">
        <v>13</v>
      </c>
      <c r="Q79" s="28" t="s">
        <v>13</v>
      </c>
    </row>
    <row r="80" spans="1:17" ht="15.75" x14ac:dyDescent="0.25">
      <c r="A80" s="11">
        <v>74</v>
      </c>
      <c r="B80" s="12" t="s">
        <v>96</v>
      </c>
      <c r="C80" s="14" t="s">
        <v>103</v>
      </c>
      <c r="D80" s="15">
        <v>38384</v>
      </c>
      <c r="E80" s="14" t="s">
        <v>25</v>
      </c>
      <c r="F80" s="28">
        <v>44</v>
      </c>
      <c r="G80" s="28">
        <v>9</v>
      </c>
      <c r="H80" s="28">
        <v>8</v>
      </c>
      <c r="I80" s="28">
        <v>34.340000000000003</v>
      </c>
      <c r="J80" s="28" t="s">
        <v>13</v>
      </c>
      <c r="K80" s="28">
        <v>5</v>
      </c>
      <c r="L80" s="28" t="s">
        <v>13</v>
      </c>
      <c r="M80" s="28" t="s">
        <v>13</v>
      </c>
      <c r="N80" s="28" t="s">
        <v>13</v>
      </c>
      <c r="O80" s="28" t="s">
        <v>13</v>
      </c>
      <c r="P80" s="28" t="s">
        <v>13</v>
      </c>
      <c r="Q80" s="28" t="s">
        <v>13</v>
      </c>
    </row>
    <row r="81" spans="1:17" ht="15.75" x14ac:dyDescent="0.25">
      <c r="A81" s="11">
        <v>75</v>
      </c>
      <c r="B81" s="12" t="s">
        <v>96</v>
      </c>
      <c r="C81" s="14" t="s">
        <v>104</v>
      </c>
      <c r="D81" s="15"/>
      <c r="E81" s="14" t="s">
        <v>25</v>
      </c>
      <c r="F81" s="28" t="s">
        <v>13</v>
      </c>
      <c r="G81" s="28" t="s">
        <v>13</v>
      </c>
      <c r="H81" s="28" t="s">
        <v>13</v>
      </c>
      <c r="I81" s="28" t="s">
        <v>13</v>
      </c>
      <c r="J81" s="28" t="s">
        <v>13</v>
      </c>
      <c r="K81" s="28" t="s">
        <v>13</v>
      </c>
      <c r="L81" s="28" t="s">
        <v>13</v>
      </c>
      <c r="M81" s="28" t="s">
        <v>13</v>
      </c>
      <c r="N81" s="28" t="s">
        <v>13</v>
      </c>
      <c r="O81" s="28" t="s">
        <v>13</v>
      </c>
      <c r="P81" s="28" t="s">
        <v>13</v>
      </c>
      <c r="Q81" s="28" t="s">
        <v>13</v>
      </c>
    </row>
    <row r="82" spans="1:17" ht="15.75" x14ac:dyDescent="0.25">
      <c r="A82" s="11">
        <v>76</v>
      </c>
      <c r="B82" s="12" t="s">
        <v>96</v>
      </c>
      <c r="C82" s="14" t="s">
        <v>105</v>
      </c>
      <c r="D82" s="3"/>
      <c r="E82" s="14" t="s">
        <v>22</v>
      </c>
      <c r="F82" s="28" t="s">
        <v>13</v>
      </c>
      <c r="G82" s="28" t="s">
        <v>13</v>
      </c>
      <c r="H82" s="28" t="s">
        <v>13</v>
      </c>
      <c r="I82" s="28" t="s">
        <v>13</v>
      </c>
      <c r="J82" s="28" t="s">
        <v>13</v>
      </c>
      <c r="K82" s="28" t="s">
        <v>13</v>
      </c>
      <c r="L82" s="28" t="s">
        <v>13</v>
      </c>
      <c r="M82" s="28" t="s">
        <v>13</v>
      </c>
      <c r="N82" s="28" t="s">
        <v>13</v>
      </c>
      <c r="O82" s="28" t="s">
        <v>13</v>
      </c>
      <c r="P82" s="28" t="s">
        <v>13</v>
      </c>
      <c r="Q82" s="28" t="s">
        <v>13</v>
      </c>
    </row>
    <row r="84" spans="1:17" x14ac:dyDescent="0.25">
      <c r="A84" s="6" t="s">
        <v>4</v>
      </c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</row>
    <row r="85" spans="1:17" x14ac:dyDescent="0.25">
      <c r="A85" s="6" t="s">
        <v>3</v>
      </c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</row>
    <row r="167" spans="1:17" s="4" customFormat="1" ht="27.75" customHeight="1" x14ac:dyDescent="0.25">
      <c r="A167" s="1"/>
      <c r="B167" s="1"/>
      <c r="C167" s="2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1:17" s="4" customFormat="1" ht="27.75" customHeight="1" x14ac:dyDescent="0.25">
      <c r="A168" s="1"/>
      <c r="B168" s="1"/>
      <c r="C168" s="2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1:17" s="4" customFormat="1" ht="27.75" customHeight="1" x14ac:dyDescent="0.25">
      <c r="A169" s="1"/>
      <c r="B169" s="1"/>
      <c r="C169" s="2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1:17" s="4" customFormat="1" ht="27.75" customHeight="1" x14ac:dyDescent="0.25">
      <c r="A170" s="1"/>
      <c r="B170" s="1"/>
      <c r="C170" s="2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1:17" s="4" customFormat="1" ht="27.75" customHeight="1" x14ac:dyDescent="0.25">
      <c r="A171" s="1"/>
      <c r="B171" s="1"/>
      <c r="C171" s="2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1:17" s="4" customFormat="1" ht="27.75" customHeight="1" x14ac:dyDescent="0.25">
      <c r="A172" s="1"/>
      <c r="B172" s="1"/>
      <c r="C172" s="2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1:17" s="4" customFormat="1" ht="27.75" customHeight="1" x14ac:dyDescent="0.25">
      <c r="A173" s="1"/>
      <c r="B173" s="1"/>
      <c r="C173" s="2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6" spans="1:17" ht="26.25" customHeight="1" x14ac:dyDescent="0.25"/>
  </sheetData>
  <mergeCells count="6">
    <mergeCell ref="A1:Q3"/>
    <mergeCell ref="A5:D5"/>
    <mergeCell ref="H5:Q5"/>
    <mergeCell ref="A85:Q85"/>
    <mergeCell ref="A4:Q4"/>
    <mergeCell ref="A84:Q84"/>
  </mergeCells>
  <pageMargins left="0.11811023622047245" right="0.11811023622047245" top="0.43307086614173229" bottom="0.27559055118110237" header="0.31496062992125984" footer="0.31496062992125984"/>
  <pageSetup paperSize="9" scale="48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05"/>
  <sheetViews>
    <sheetView zoomScale="70" zoomScaleNormal="70" workbookViewId="0">
      <selection activeCell="B30" sqref="B30"/>
    </sheetView>
  </sheetViews>
  <sheetFormatPr defaultRowHeight="15" x14ac:dyDescent="0.25"/>
  <cols>
    <col min="1" max="1" width="4" style="1" customWidth="1"/>
    <col min="2" max="2" width="16.85546875" style="1" bestFit="1" customWidth="1"/>
    <col min="3" max="3" width="24.5703125" style="2" bestFit="1" customWidth="1"/>
    <col min="4" max="4" width="11.28515625" style="1" customWidth="1"/>
    <col min="5" max="5" width="6.5703125" style="1" customWidth="1"/>
    <col min="6" max="10" width="12.28515625" style="1" customWidth="1"/>
    <col min="11" max="11" width="11.28515625" style="1" customWidth="1"/>
    <col min="12" max="17" width="12.28515625" style="1" customWidth="1"/>
    <col min="18" max="16384" width="9.140625" style="1"/>
  </cols>
  <sheetData>
    <row r="1" spans="1:17" ht="18.75" customHeight="1" x14ac:dyDescent="0.25">
      <c r="A1" s="8" t="s">
        <v>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2" spans="1:17" ht="15.75" customHeight="1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spans="1:17" x14ac:dyDescent="0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</row>
    <row r="4" spans="1:17" ht="27" customHeight="1" x14ac:dyDescent="0.25">
      <c r="A4" s="7" t="s">
        <v>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17" x14ac:dyDescent="0.25">
      <c r="A5" s="9" t="s">
        <v>18</v>
      </c>
      <c r="B5" s="9"/>
      <c r="C5" s="9"/>
      <c r="D5" s="9"/>
      <c r="E5" s="5"/>
      <c r="F5" s="17"/>
      <c r="G5" s="17"/>
      <c r="H5" s="10" t="s">
        <v>110</v>
      </c>
      <c r="I5" s="10"/>
      <c r="J5" s="10"/>
      <c r="K5" s="10"/>
      <c r="L5" s="10"/>
      <c r="M5" s="10"/>
      <c r="N5" s="10"/>
      <c r="O5" s="10"/>
      <c r="P5" s="10"/>
      <c r="Q5" s="10"/>
    </row>
    <row r="6" spans="1:17" ht="89.25" x14ac:dyDescent="0.25">
      <c r="A6" s="11" t="s">
        <v>111</v>
      </c>
      <c r="B6" s="12" t="s">
        <v>0</v>
      </c>
      <c r="C6" s="28" t="s">
        <v>106</v>
      </c>
      <c r="D6" s="13" t="s">
        <v>107</v>
      </c>
      <c r="E6" s="28" t="s">
        <v>108</v>
      </c>
      <c r="F6" s="18" t="s">
        <v>7</v>
      </c>
      <c r="G6" s="18" t="s">
        <v>8</v>
      </c>
      <c r="H6" s="23" t="s">
        <v>10</v>
      </c>
      <c r="I6" s="20" t="s">
        <v>2</v>
      </c>
      <c r="J6" s="20" t="s">
        <v>9</v>
      </c>
      <c r="K6" s="23" t="s">
        <v>19</v>
      </c>
      <c r="L6" s="18" t="s">
        <v>6</v>
      </c>
      <c r="M6" s="23" t="s">
        <v>17</v>
      </c>
      <c r="N6" s="23" t="s">
        <v>109</v>
      </c>
      <c r="O6" s="21" t="s">
        <v>12</v>
      </c>
      <c r="P6" s="19" t="s">
        <v>15</v>
      </c>
      <c r="Q6" s="18" t="s">
        <v>16</v>
      </c>
    </row>
    <row r="7" spans="1:17" ht="15.75" x14ac:dyDescent="0.25">
      <c r="A7" s="11">
        <v>1</v>
      </c>
      <c r="B7" s="12" t="s">
        <v>20</v>
      </c>
      <c r="C7" s="14" t="s">
        <v>112</v>
      </c>
      <c r="D7" s="15">
        <v>38063</v>
      </c>
      <c r="E7" s="14" t="s">
        <v>22</v>
      </c>
      <c r="F7" s="29">
        <v>60</v>
      </c>
      <c r="G7" s="29">
        <v>8</v>
      </c>
      <c r="H7" s="29">
        <v>8</v>
      </c>
      <c r="I7" s="29">
        <v>64.06</v>
      </c>
      <c r="J7" s="29">
        <f>29.7+60</f>
        <v>89.7</v>
      </c>
      <c r="K7" s="29">
        <v>68</v>
      </c>
      <c r="L7" s="29">
        <v>50</v>
      </c>
      <c r="M7" s="29">
        <v>15.4</v>
      </c>
      <c r="N7" s="29">
        <v>0</v>
      </c>
      <c r="O7" s="29">
        <v>60</v>
      </c>
      <c r="P7" s="29">
        <v>8.8699999999999992</v>
      </c>
      <c r="Q7" s="29">
        <v>10.49</v>
      </c>
    </row>
    <row r="8" spans="1:17" ht="15.75" x14ac:dyDescent="0.25">
      <c r="A8" s="11">
        <v>2</v>
      </c>
      <c r="B8" s="12" t="s">
        <v>20</v>
      </c>
      <c r="C8" s="14" t="s">
        <v>113</v>
      </c>
      <c r="D8" s="15">
        <v>38162</v>
      </c>
      <c r="E8" s="14" t="s">
        <v>22</v>
      </c>
      <c r="F8" s="29">
        <v>51</v>
      </c>
      <c r="G8" s="29">
        <v>9</v>
      </c>
      <c r="H8" s="29">
        <v>8</v>
      </c>
      <c r="I8" s="29">
        <v>86.39</v>
      </c>
      <c r="J8" s="29">
        <f>43+59.2</f>
        <v>102.2</v>
      </c>
      <c r="K8" s="29">
        <v>73</v>
      </c>
      <c r="L8" s="29">
        <v>30</v>
      </c>
      <c r="M8" s="29">
        <v>18.57</v>
      </c>
      <c r="N8" s="29">
        <v>20</v>
      </c>
      <c r="O8" s="29">
        <v>45</v>
      </c>
      <c r="P8" s="29">
        <v>9.77</v>
      </c>
      <c r="Q8" s="29">
        <v>10.49</v>
      </c>
    </row>
    <row r="9" spans="1:17" ht="15.75" x14ac:dyDescent="0.25">
      <c r="A9" s="11">
        <v>3</v>
      </c>
      <c r="B9" s="12" t="s">
        <v>20</v>
      </c>
      <c r="C9" s="14" t="s">
        <v>114</v>
      </c>
      <c r="D9" s="15">
        <v>38107</v>
      </c>
      <c r="E9" s="14" t="s">
        <v>22</v>
      </c>
      <c r="F9" s="29">
        <v>45</v>
      </c>
      <c r="G9" s="29">
        <v>5</v>
      </c>
      <c r="H9" s="29">
        <v>7</v>
      </c>
      <c r="I9" s="29">
        <v>68.3</v>
      </c>
      <c r="J9" s="29">
        <f>35.5+51.4</f>
        <v>86.9</v>
      </c>
      <c r="K9" s="29">
        <v>45</v>
      </c>
      <c r="L9" s="29">
        <v>21</v>
      </c>
      <c r="M9" s="29">
        <v>19.93</v>
      </c>
      <c r="N9" s="29">
        <v>9</v>
      </c>
      <c r="O9" s="29">
        <v>36</v>
      </c>
      <c r="P9" s="29">
        <v>9.64</v>
      </c>
      <c r="Q9" s="29">
        <v>10.49</v>
      </c>
    </row>
    <row r="10" spans="1:17" ht="15.75" x14ac:dyDescent="0.25">
      <c r="A10" s="11">
        <v>4</v>
      </c>
      <c r="B10" s="12" t="s">
        <v>20</v>
      </c>
      <c r="C10" s="14" t="s">
        <v>115</v>
      </c>
      <c r="D10" s="15">
        <v>38117</v>
      </c>
      <c r="E10" s="14" t="s">
        <v>22</v>
      </c>
      <c r="F10" s="29">
        <v>44</v>
      </c>
      <c r="G10" s="29">
        <v>8</v>
      </c>
      <c r="H10" s="29">
        <v>7</v>
      </c>
      <c r="I10" s="29">
        <v>73.239999999999995</v>
      </c>
      <c r="J10" s="29">
        <f>60+70</f>
        <v>130</v>
      </c>
      <c r="K10" s="29">
        <v>46</v>
      </c>
      <c r="L10" s="29">
        <v>16</v>
      </c>
      <c r="M10" s="29">
        <v>28.4</v>
      </c>
      <c r="N10" s="29">
        <v>19</v>
      </c>
      <c r="O10" s="29">
        <v>37</v>
      </c>
      <c r="P10" s="29">
        <v>10.01</v>
      </c>
      <c r="Q10" s="29">
        <v>9.24</v>
      </c>
    </row>
    <row r="11" spans="1:17" ht="15.75" x14ac:dyDescent="0.25">
      <c r="A11" s="11">
        <v>5</v>
      </c>
      <c r="B11" s="12" t="s">
        <v>20</v>
      </c>
      <c r="C11" s="14" t="s">
        <v>116</v>
      </c>
      <c r="D11" s="15">
        <v>37838</v>
      </c>
      <c r="E11" s="14" t="s">
        <v>22</v>
      </c>
      <c r="F11" s="29">
        <v>48</v>
      </c>
      <c r="G11" s="29">
        <v>9</v>
      </c>
      <c r="H11" s="29">
        <v>8</v>
      </c>
      <c r="I11" s="29">
        <v>42.09</v>
      </c>
      <c r="J11" s="29">
        <f>19.6+29.9</f>
        <v>49.5</v>
      </c>
      <c r="K11" s="29">
        <v>52</v>
      </c>
      <c r="L11" s="29">
        <v>20</v>
      </c>
      <c r="M11" s="29" t="s">
        <v>13</v>
      </c>
      <c r="N11" s="29">
        <v>22</v>
      </c>
      <c r="O11" s="29">
        <v>41</v>
      </c>
      <c r="P11" s="29">
        <v>9.0399999999999991</v>
      </c>
      <c r="Q11" s="29">
        <v>9.5299999999999994</v>
      </c>
    </row>
    <row r="12" spans="1:17" ht="15.75" x14ac:dyDescent="0.25">
      <c r="A12" s="11">
        <v>6</v>
      </c>
      <c r="B12" s="12" t="s">
        <v>20</v>
      </c>
      <c r="C12" s="14" t="s">
        <v>117</v>
      </c>
      <c r="D12" s="15">
        <v>38220</v>
      </c>
      <c r="E12" s="14" t="s">
        <v>25</v>
      </c>
      <c r="F12" s="29">
        <v>44</v>
      </c>
      <c r="G12" s="29">
        <v>13</v>
      </c>
      <c r="H12" s="29">
        <v>6</v>
      </c>
      <c r="I12" s="29">
        <v>76.83</v>
      </c>
      <c r="J12" s="29">
        <f>41.1+41.7</f>
        <v>82.800000000000011</v>
      </c>
      <c r="K12" s="29">
        <v>22</v>
      </c>
      <c r="L12" s="29">
        <v>17</v>
      </c>
      <c r="M12" s="29">
        <v>23.92</v>
      </c>
      <c r="N12" s="29">
        <v>11</v>
      </c>
      <c r="O12" s="29">
        <v>38</v>
      </c>
      <c r="P12" s="29">
        <v>10.01</v>
      </c>
      <c r="Q12" s="29">
        <v>10.050000000000001</v>
      </c>
    </row>
    <row r="13" spans="1:17" ht="15.75" x14ac:dyDescent="0.25">
      <c r="A13" s="11">
        <v>7</v>
      </c>
      <c r="B13" s="12" t="s">
        <v>20</v>
      </c>
      <c r="C13" s="14" t="s">
        <v>118</v>
      </c>
      <c r="D13" s="15">
        <v>37896</v>
      </c>
      <c r="E13" s="14" t="s">
        <v>25</v>
      </c>
      <c r="F13" s="29">
        <v>52</v>
      </c>
      <c r="G13" s="29">
        <v>25</v>
      </c>
      <c r="H13" s="29">
        <v>9</v>
      </c>
      <c r="I13" s="29">
        <v>78.3</v>
      </c>
      <c r="J13" s="29">
        <f>32.8+55.8</f>
        <v>88.6</v>
      </c>
      <c r="K13" s="29">
        <v>14</v>
      </c>
      <c r="L13" s="29">
        <v>30</v>
      </c>
      <c r="M13" s="29" t="s">
        <v>13</v>
      </c>
      <c r="N13" s="29">
        <v>25</v>
      </c>
      <c r="O13" s="29">
        <v>47</v>
      </c>
      <c r="P13" s="29">
        <v>9.6999999999999993</v>
      </c>
      <c r="Q13" s="29">
        <v>9.27</v>
      </c>
    </row>
    <row r="14" spans="1:17" ht="15.75" x14ac:dyDescent="0.25">
      <c r="A14" s="11">
        <v>8</v>
      </c>
      <c r="B14" s="12" t="s">
        <v>20</v>
      </c>
      <c r="C14" s="14" t="s">
        <v>119</v>
      </c>
      <c r="D14" s="15">
        <v>37831</v>
      </c>
      <c r="E14" s="14" t="s">
        <v>25</v>
      </c>
      <c r="F14" s="29">
        <v>41</v>
      </c>
      <c r="G14" s="29">
        <v>6</v>
      </c>
      <c r="H14" s="29">
        <v>11</v>
      </c>
      <c r="I14" s="29">
        <v>140</v>
      </c>
      <c r="J14" s="29">
        <v>120</v>
      </c>
      <c r="K14" s="29">
        <v>27</v>
      </c>
      <c r="L14" s="29">
        <v>4</v>
      </c>
      <c r="M14" s="29" t="s">
        <v>13</v>
      </c>
      <c r="N14" s="29">
        <v>5</v>
      </c>
      <c r="O14" s="29">
        <v>22</v>
      </c>
      <c r="P14" s="29">
        <v>10.23</v>
      </c>
      <c r="Q14" s="29">
        <v>10.53</v>
      </c>
    </row>
    <row r="15" spans="1:17" ht="15.75" x14ac:dyDescent="0.25">
      <c r="A15" s="11">
        <v>9</v>
      </c>
      <c r="B15" s="12" t="s">
        <v>20</v>
      </c>
      <c r="C15" s="14" t="s">
        <v>120</v>
      </c>
      <c r="D15" s="15">
        <v>37964</v>
      </c>
      <c r="E15" s="14" t="s">
        <v>25</v>
      </c>
      <c r="F15" s="29">
        <v>36</v>
      </c>
      <c r="G15" s="29">
        <v>13</v>
      </c>
      <c r="H15" s="29">
        <v>8</v>
      </c>
      <c r="I15" s="29">
        <v>72</v>
      </c>
      <c r="J15" s="29">
        <f>25.3+36</f>
        <v>61.3</v>
      </c>
      <c r="K15" s="29">
        <v>38</v>
      </c>
      <c r="L15" s="29">
        <v>0</v>
      </c>
      <c r="M15" s="29">
        <v>23.35</v>
      </c>
      <c r="N15" s="29">
        <v>12</v>
      </c>
      <c r="O15" s="29">
        <v>18</v>
      </c>
      <c r="P15" s="29">
        <v>11.19</v>
      </c>
      <c r="Q15" s="29">
        <v>12.49</v>
      </c>
    </row>
    <row r="16" spans="1:17" ht="15.75" x14ac:dyDescent="0.25">
      <c r="A16" s="11">
        <v>10</v>
      </c>
      <c r="B16" s="12" t="s">
        <v>32</v>
      </c>
      <c r="C16" s="30" t="s">
        <v>121</v>
      </c>
      <c r="D16" s="26">
        <v>37685</v>
      </c>
      <c r="E16" s="14" t="s">
        <v>22</v>
      </c>
      <c r="F16" s="29">
        <v>50</v>
      </c>
      <c r="G16" s="29">
        <v>3</v>
      </c>
      <c r="H16" s="29">
        <v>9</v>
      </c>
      <c r="I16" s="29">
        <v>24.78</v>
      </c>
      <c r="J16" s="29">
        <f>14.6+24.4</f>
        <v>39</v>
      </c>
      <c r="K16" s="29">
        <v>44</v>
      </c>
      <c r="L16" s="29">
        <v>33</v>
      </c>
      <c r="M16" s="29">
        <v>18.62</v>
      </c>
      <c r="N16" s="29">
        <v>35</v>
      </c>
      <c r="O16" s="29">
        <v>46</v>
      </c>
      <c r="P16" s="29">
        <v>9.85</v>
      </c>
      <c r="Q16" s="29">
        <v>9.1199999999999992</v>
      </c>
    </row>
    <row r="17" spans="1:17" ht="15.75" x14ac:dyDescent="0.25">
      <c r="A17" s="11">
        <v>11</v>
      </c>
      <c r="B17" s="12" t="s">
        <v>32</v>
      </c>
      <c r="C17" s="30" t="s">
        <v>122</v>
      </c>
      <c r="D17" s="26">
        <v>37625</v>
      </c>
      <c r="E17" s="14" t="s">
        <v>22</v>
      </c>
      <c r="F17" s="29">
        <v>65</v>
      </c>
      <c r="G17" s="29">
        <v>8</v>
      </c>
      <c r="H17" s="29">
        <v>12</v>
      </c>
      <c r="I17" s="29">
        <v>25.14</v>
      </c>
      <c r="J17" s="29">
        <f>15.8+20.8</f>
        <v>36.6</v>
      </c>
      <c r="K17" s="29">
        <v>35</v>
      </c>
      <c r="L17" s="29">
        <v>62</v>
      </c>
      <c r="M17" s="29">
        <v>18.41</v>
      </c>
      <c r="N17" s="29">
        <v>22</v>
      </c>
      <c r="O17" s="29">
        <v>70</v>
      </c>
      <c r="P17" s="29">
        <v>9.3000000000000007</v>
      </c>
      <c r="Q17" s="29">
        <v>8.18</v>
      </c>
    </row>
    <row r="18" spans="1:17" ht="15.75" x14ac:dyDescent="0.25">
      <c r="A18" s="11">
        <v>12</v>
      </c>
      <c r="B18" s="12" t="s">
        <v>32</v>
      </c>
      <c r="C18" s="30" t="s">
        <v>123</v>
      </c>
      <c r="D18" s="26">
        <v>37755</v>
      </c>
      <c r="E18" s="14" t="s">
        <v>22</v>
      </c>
      <c r="F18" s="29">
        <v>69</v>
      </c>
      <c r="G18" s="29">
        <v>21</v>
      </c>
      <c r="H18" s="29">
        <v>10</v>
      </c>
      <c r="I18" s="29">
        <v>26.25</v>
      </c>
      <c r="J18" s="29">
        <f>12.7+21.4</f>
        <v>34.099999999999994</v>
      </c>
      <c r="K18" s="29">
        <v>17</v>
      </c>
      <c r="L18" s="29">
        <v>78</v>
      </c>
      <c r="M18" s="29">
        <v>16.14</v>
      </c>
      <c r="N18" s="29">
        <v>28</v>
      </c>
      <c r="O18" s="29">
        <v>73</v>
      </c>
      <c r="P18" s="29">
        <v>8.77</v>
      </c>
      <c r="Q18" s="29">
        <v>7.45</v>
      </c>
    </row>
    <row r="19" spans="1:17" ht="15.75" x14ac:dyDescent="0.25">
      <c r="A19" s="11">
        <v>13</v>
      </c>
      <c r="B19" s="12" t="s">
        <v>32</v>
      </c>
      <c r="C19" s="30" t="s">
        <v>124</v>
      </c>
      <c r="D19" s="26">
        <v>37779</v>
      </c>
      <c r="E19" s="14" t="s">
        <v>22</v>
      </c>
      <c r="F19" s="29">
        <v>64</v>
      </c>
      <c r="G19" s="29">
        <v>5</v>
      </c>
      <c r="H19" s="29">
        <v>9</v>
      </c>
      <c r="I19" s="29">
        <v>28.84</v>
      </c>
      <c r="J19" s="29">
        <f>14.1+21.8</f>
        <v>35.9</v>
      </c>
      <c r="K19" s="29">
        <v>81</v>
      </c>
      <c r="L19" s="29">
        <v>54</v>
      </c>
      <c r="M19" s="29">
        <v>21.31</v>
      </c>
      <c r="N19" s="29">
        <v>15</v>
      </c>
      <c r="O19" s="29">
        <v>68</v>
      </c>
      <c r="P19" s="29">
        <v>8.58</v>
      </c>
      <c r="Q19" s="29">
        <v>7.43</v>
      </c>
    </row>
    <row r="20" spans="1:17" ht="15.75" x14ac:dyDescent="0.25">
      <c r="A20" s="11">
        <v>14</v>
      </c>
      <c r="B20" s="12" t="s">
        <v>32</v>
      </c>
      <c r="C20" s="30" t="s">
        <v>125</v>
      </c>
      <c r="D20" s="26">
        <v>38104</v>
      </c>
      <c r="E20" s="14" t="s">
        <v>25</v>
      </c>
      <c r="F20" s="29">
        <v>59</v>
      </c>
      <c r="G20" s="29">
        <v>8</v>
      </c>
      <c r="H20" s="29">
        <v>10</v>
      </c>
      <c r="I20" s="29">
        <v>34.409999999999997</v>
      </c>
      <c r="J20" s="29">
        <f>16+23</f>
        <v>39</v>
      </c>
      <c r="K20" s="29">
        <v>7</v>
      </c>
      <c r="L20" s="29">
        <v>24</v>
      </c>
      <c r="M20" s="29" t="s">
        <v>13</v>
      </c>
      <c r="N20" s="29">
        <v>32</v>
      </c>
      <c r="O20" s="29">
        <v>50</v>
      </c>
      <c r="P20" s="29">
        <v>10.48</v>
      </c>
      <c r="Q20" s="29">
        <v>11.32</v>
      </c>
    </row>
    <row r="21" spans="1:17" ht="15.75" x14ac:dyDescent="0.25">
      <c r="A21" s="11">
        <v>15</v>
      </c>
      <c r="B21" s="12" t="s">
        <v>32</v>
      </c>
      <c r="C21" s="16" t="s">
        <v>126</v>
      </c>
      <c r="D21" s="15">
        <v>38446</v>
      </c>
      <c r="E21" s="14" t="s">
        <v>25</v>
      </c>
      <c r="F21" s="29">
        <v>50</v>
      </c>
      <c r="G21" s="29">
        <v>18</v>
      </c>
      <c r="H21" s="29">
        <v>5</v>
      </c>
      <c r="I21" s="29">
        <v>45.03</v>
      </c>
      <c r="J21" s="29">
        <f>25.9+35.1</f>
        <v>61</v>
      </c>
      <c r="K21" s="29">
        <v>32</v>
      </c>
      <c r="L21" s="29">
        <v>24</v>
      </c>
      <c r="M21" s="29">
        <v>18.47</v>
      </c>
      <c r="N21" s="29">
        <v>18</v>
      </c>
      <c r="O21" s="29">
        <v>44</v>
      </c>
      <c r="P21" s="29">
        <v>10.32</v>
      </c>
      <c r="Q21" s="29">
        <v>11.14</v>
      </c>
    </row>
    <row r="22" spans="1:17" ht="15.75" x14ac:dyDescent="0.25">
      <c r="A22" s="11">
        <v>16</v>
      </c>
      <c r="B22" s="12" t="s">
        <v>32</v>
      </c>
      <c r="C22" s="16" t="s">
        <v>127</v>
      </c>
      <c r="D22" s="15">
        <v>38211</v>
      </c>
      <c r="E22" s="14" t="s">
        <v>22</v>
      </c>
      <c r="F22" s="29" t="s">
        <v>13</v>
      </c>
      <c r="G22" s="29" t="s">
        <v>13</v>
      </c>
      <c r="H22" s="29" t="s">
        <v>13</v>
      </c>
      <c r="I22" s="29" t="s">
        <v>13</v>
      </c>
      <c r="J22" s="29" t="s">
        <v>13</v>
      </c>
      <c r="K22" s="29" t="s">
        <v>13</v>
      </c>
      <c r="L22" s="29" t="s">
        <v>13</v>
      </c>
      <c r="M22" s="29" t="s">
        <v>13</v>
      </c>
      <c r="N22" s="29" t="s">
        <v>13</v>
      </c>
      <c r="O22" s="29" t="s">
        <v>13</v>
      </c>
      <c r="P22" s="29" t="s">
        <v>13</v>
      </c>
      <c r="Q22" s="29" t="s">
        <v>13</v>
      </c>
    </row>
    <row r="23" spans="1:17" ht="15.75" x14ac:dyDescent="0.25">
      <c r="A23" s="11">
        <v>17</v>
      </c>
      <c r="B23" s="12" t="s">
        <v>32</v>
      </c>
      <c r="C23" s="16" t="s">
        <v>128</v>
      </c>
      <c r="D23" s="15">
        <v>38169</v>
      </c>
      <c r="E23" s="14" t="s">
        <v>25</v>
      </c>
      <c r="F23" s="29">
        <v>53</v>
      </c>
      <c r="G23" s="29">
        <v>13</v>
      </c>
      <c r="H23" s="29">
        <v>9</v>
      </c>
      <c r="I23" s="29">
        <v>33.49</v>
      </c>
      <c r="J23" s="29">
        <f>15.1+21.8</f>
        <v>36.9</v>
      </c>
      <c r="K23" s="29">
        <v>37</v>
      </c>
      <c r="L23" s="29">
        <v>21</v>
      </c>
      <c r="M23" s="29" t="s">
        <v>13</v>
      </c>
      <c r="N23" s="29">
        <v>29</v>
      </c>
      <c r="O23" s="29">
        <v>42</v>
      </c>
      <c r="P23" s="29">
        <v>11.42</v>
      </c>
      <c r="Q23" s="29">
        <v>9.34</v>
      </c>
    </row>
    <row r="24" spans="1:17" ht="15.75" x14ac:dyDescent="0.25">
      <c r="A24" s="11">
        <v>18</v>
      </c>
      <c r="B24" s="12" t="s">
        <v>32</v>
      </c>
      <c r="C24" s="16" t="s">
        <v>129</v>
      </c>
      <c r="D24" s="15">
        <v>38169</v>
      </c>
      <c r="E24" s="14" t="s">
        <v>22</v>
      </c>
      <c r="F24" s="29">
        <v>66</v>
      </c>
      <c r="G24" s="29">
        <v>8</v>
      </c>
      <c r="H24" s="29">
        <v>9</v>
      </c>
      <c r="I24" s="29">
        <v>37.64</v>
      </c>
      <c r="J24" s="29">
        <f>21.2+29.1</f>
        <v>50.3</v>
      </c>
      <c r="K24" s="29">
        <v>24</v>
      </c>
      <c r="L24" s="29">
        <v>57</v>
      </c>
      <c r="M24" s="29">
        <v>21.61</v>
      </c>
      <c r="N24" s="29">
        <v>36</v>
      </c>
      <c r="O24" s="29">
        <v>56</v>
      </c>
      <c r="P24" s="29">
        <v>10.1</v>
      </c>
      <c r="Q24" s="29">
        <v>9.08</v>
      </c>
    </row>
    <row r="25" spans="1:17" ht="15.75" x14ac:dyDescent="0.25">
      <c r="A25" s="11">
        <v>19</v>
      </c>
      <c r="B25" s="12" t="s">
        <v>32</v>
      </c>
      <c r="C25" s="30" t="s">
        <v>130</v>
      </c>
      <c r="D25" s="26">
        <v>38144</v>
      </c>
      <c r="E25" s="14" t="s">
        <v>25</v>
      </c>
      <c r="F25" s="29">
        <v>68</v>
      </c>
      <c r="G25" s="29">
        <v>16</v>
      </c>
      <c r="H25" s="29">
        <v>7</v>
      </c>
      <c r="I25" s="29">
        <v>46.04</v>
      </c>
      <c r="J25" s="29">
        <f>18.7+23.2</f>
        <v>41.9</v>
      </c>
      <c r="K25" s="29">
        <v>39</v>
      </c>
      <c r="L25" s="29">
        <v>30</v>
      </c>
      <c r="M25" s="29" t="s">
        <v>13</v>
      </c>
      <c r="N25" s="29">
        <v>18</v>
      </c>
      <c r="O25" s="29">
        <v>41</v>
      </c>
      <c r="P25" s="29">
        <v>10.88</v>
      </c>
      <c r="Q25" s="29">
        <v>11.12</v>
      </c>
    </row>
    <row r="26" spans="1:17" ht="15.75" x14ac:dyDescent="0.25">
      <c r="A26" s="11">
        <v>20</v>
      </c>
      <c r="B26" s="12" t="s">
        <v>32</v>
      </c>
      <c r="C26" s="16" t="s">
        <v>131</v>
      </c>
      <c r="D26" s="15">
        <v>38334</v>
      </c>
      <c r="E26" s="14" t="s">
        <v>22</v>
      </c>
      <c r="F26" s="29">
        <v>50</v>
      </c>
      <c r="G26" s="29">
        <v>5</v>
      </c>
      <c r="H26" s="29">
        <v>7</v>
      </c>
      <c r="I26" s="29">
        <v>30.33</v>
      </c>
      <c r="J26" s="29">
        <f>18.3+23.1</f>
        <v>41.400000000000006</v>
      </c>
      <c r="K26" s="29">
        <v>51</v>
      </c>
      <c r="L26" s="29">
        <v>55</v>
      </c>
      <c r="M26" s="29">
        <v>19.32</v>
      </c>
      <c r="N26" s="29">
        <v>23</v>
      </c>
      <c r="O26" s="29">
        <v>68</v>
      </c>
      <c r="P26" s="29">
        <v>9.56</v>
      </c>
      <c r="Q26" s="29">
        <v>9.1199999999999992</v>
      </c>
    </row>
    <row r="27" spans="1:17" ht="15.75" x14ac:dyDescent="0.25">
      <c r="A27" s="11">
        <v>21</v>
      </c>
      <c r="B27" s="12" t="s">
        <v>32</v>
      </c>
      <c r="C27" s="16" t="s">
        <v>132</v>
      </c>
      <c r="D27" s="15">
        <v>38374</v>
      </c>
      <c r="E27" s="14" t="s">
        <v>22</v>
      </c>
      <c r="F27" s="29" t="s">
        <v>13</v>
      </c>
      <c r="G27" s="29" t="s">
        <v>13</v>
      </c>
      <c r="H27" s="29" t="s">
        <v>13</v>
      </c>
      <c r="I27" s="29" t="s">
        <v>13</v>
      </c>
      <c r="J27" s="29" t="s">
        <v>13</v>
      </c>
      <c r="K27" s="29" t="s">
        <v>13</v>
      </c>
      <c r="L27" s="29" t="s">
        <v>13</v>
      </c>
      <c r="M27" s="29" t="s">
        <v>13</v>
      </c>
      <c r="N27" s="29" t="s">
        <v>13</v>
      </c>
      <c r="O27" s="29" t="s">
        <v>13</v>
      </c>
      <c r="P27" s="29" t="s">
        <v>13</v>
      </c>
      <c r="Q27" s="29" t="s">
        <v>13</v>
      </c>
    </row>
    <row r="28" spans="1:17" ht="15.75" x14ac:dyDescent="0.25">
      <c r="A28" s="11">
        <v>22</v>
      </c>
      <c r="B28" s="12" t="s">
        <v>58</v>
      </c>
      <c r="C28" s="14" t="s">
        <v>133</v>
      </c>
      <c r="D28" s="15">
        <v>38348</v>
      </c>
      <c r="E28" s="14" t="s">
        <v>25</v>
      </c>
      <c r="F28" s="29">
        <v>54</v>
      </c>
      <c r="G28" s="29">
        <v>19</v>
      </c>
      <c r="H28" s="29">
        <v>8</v>
      </c>
      <c r="I28" s="29">
        <v>77.06</v>
      </c>
      <c r="J28" s="29">
        <f>42.3+55</f>
        <v>97.3</v>
      </c>
      <c r="K28" s="29">
        <v>50</v>
      </c>
      <c r="L28" s="29">
        <v>8</v>
      </c>
      <c r="M28" s="29">
        <v>34.630000000000003</v>
      </c>
      <c r="N28" s="29">
        <v>10</v>
      </c>
      <c r="O28" s="29">
        <v>35</v>
      </c>
      <c r="P28" s="29">
        <v>9.6999999999999993</v>
      </c>
      <c r="Q28" s="29">
        <v>11.3</v>
      </c>
    </row>
    <row r="29" spans="1:17" ht="15.75" x14ac:dyDescent="0.25">
      <c r="A29" s="11">
        <v>23</v>
      </c>
      <c r="B29" s="12" t="s">
        <v>58</v>
      </c>
      <c r="C29" s="14" t="s">
        <v>134</v>
      </c>
      <c r="D29" s="15">
        <v>38125</v>
      </c>
      <c r="E29" s="14" t="s">
        <v>25</v>
      </c>
      <c r="F29" s="29" t="s">
        <v>13</v>
      </c>
      <c r="G29" s="29" t="s">
        <v>13</v>
      </c>
      <c r="H29" s="29" t="s">
        <v>13</v>
      </c>
      <c r="I29" s="29" t="s">
        <v>13</v>
      </c>
      <c r="J29" s="29" t="s">
        <v>13</v>
      </c>
      <c r="K29" s="29" t="s">
        <v>13</v>
      </c>
      <c r="L29" s="29" t="s">
        <v>13</v>
      </c>
      <c r="M29" s="29" t="s">
        <v>13</v>
      </c>
      <c r="N29" s="29">
        <v>7</v>
      </c>
      <c r="O29" s="29">
        <v>21</v>
      </c>
      <c r="P29" s="29">
        <v>10.52</v>
      </c>
      <c r="Q29" s="29">
        <v>12.43</v>
      </c>
    </row>
    <row r="30" spans="1:17" ht="15.75" x14ac:dyDescent="0.25">
      <c r="A30" s="11">
        <v>24</v>
      </c>
      <c r="B30" s="12" t="s">
        <v>58</v>
      </c>
      <c r="C30" s="16" t="s">
        <v>135</v>
      </c>
      <c r="D30" s="15">
        <v>38132</v>
      </c>
      <c r="E30" s="14" t="s">
        <v>25</v>
      </c>
      <c r="F30" s="29" t="s">
        <v>13</v>
      </c>
      <c r="G30" s="29" t="s">
        <v>13</v>
      </c>
      <c r="H30" s="29" t="s">
        <v>13</v>
      </c>
      <c r="I30" s="29" t="s">
        <v>13</v>
      </c>
      <c r="J30" s="29" t="s">
        <v>13</v>
      </c>
      <c r="K30" s="29" t="s">
        <v>13</v>
      </c>
      <c r="L30" s="29" t="s">
        <v>13</v>
      </c>
      <c r="M30" s="29" t="s">
        <v>13</v>
      </c>
      <c r="N30" s="29">
        <v>0</v>
      </c>
      <c r="O30" s="29">
        <v>26</v>
      </c>
      <c r="P30" s="29">
        <v>11.2</v>
      </c>
      <c r="Q30" s="29">
        <v>11.56</v>
      </c>
    </row>
    <row r="31" spans="1:17" ht="15.75" x14ac:dyDescent="0.25">
      <c r="A31" s="11">
        <v>25</v>
      </c>
      <c r="B31" s="12" t="s">
        <v>58</v>
      </c>
      <c r="C31" s="14" t="s">
        <v>136</v>
      </c>
      <c r="D31" s="15">
        <v>37823</v>
      </c>
      <c r="E31" s="14" t="s">
        <v>22</v>
      </c>
      <c r="F31" s="29" t="s">
        <v>13</v>
      </c>
      <c r="G31" s="29" t="s">
        <v>13</v>
      </c>
      <c r="H31" s="29" t="s">
        <v>13</v>
      </c>
      <c r="I31" s="29" t="s">
        <v>13</v>
      </c>
      <c r="J31" s="29" t="s">
        <v>13</v>
      </c>
      <c r="K31" s="29" t="s">
        <v>13</v>
      </c>
      <c r="L31" s="29" t="s">
        <v>13</v>
      </c>
      <c r="M31" s="29" t="s">
        <v>13</v>
      </c>
      <c r="N31" s="29" t="s">
        <v>13</v>
      </c>
      <c r="O31" s="29" t="s">
        <v>13</v>
      </c>
      <c r="P31" s="29" t="s">
        <v>13</v>
      </c>
      <c r="Q31" s="29" t="s">
        <v>13</v>
      </c>
    </row>
    <row r="32" spans="1:17" ht="15.75" x14ac:dyDescent="0.25">
      <c r="A32" s="11">
        <v>26</v>
      </c>
      <c r="B32" s="12" t="s">
        <v>58</v>
      </c>
      <c r="C32" s="14" t="s">
        <v>137</v>
      </c>
      <c r="D32" s="15">
        <v>38682</v>
      </c>
      <c r="E32" s="14" t="s">
        <v>22</v>
      </c>
      <c r="F32" s="29">
        <v>47</v>
      </c>
      <c r="G32" s="29">
        <v>-10</v>
      </c>
      <c r="H32" s="29">
        <v>10</v>
      </c>
      <c r="I32" s="29">
        <v>170</v>
      </c>
      <c r="J32" s="29">
        <f>39.3+60</f>
        <v>99.3</v>
      </c>
      <c r="K32" s="29">
        <v>25</v>
      </c>
      <c r="L32" s="29">
        <v>13</v>
      </c>
      <c r="M32" s="29">
        <v>22.22</v>
      </c>
      <c r="N32" s="29">
        <v>6</v>
      </c>
      <c r="O32" s="29">
        <v>44</v>
      </c>
      <c r="P32" s="29">
        <v>11</v>
      </c>
      <c r="Q32" s="29">
        <v>12.49</v>
      </c>
    </row>
    <row r="33" spans="1:17" ht="15.75" x14ac:dyDescent="0.25">
      <c r="A33" s="11">
        <v>27</v>
      </c>
      <c r="B33" s="12" t="s">
        <v>58</v>
      </c>
      <c r="C33" s="14" t="s">
        <v>138</v>
      </c>
      <c r="D33" s="15">
        <v>38832</v>
      </c>
      <c r="E33" s="14" t="s">
        <v>22</v>
      </c>
      <c r="F33" s="29">
        <v>42</v>
      </c>
      <c r="G33" s="29">
        <v>10</v>
      </c>
      <c r="H33" s="29">
        <v>8</v>
      </c>
      <c r="I33" s="29">
        <v>116.86</v>
      </c>
      <c r="J33" s="29">
        <f>51.1+59.4</f>
        <v>110.5</v>
      </c>
      <c r="K33" s="29">
        <v>44</v>
      </c>
      <c r="L33" s="29">
        <v>5</v>
      </c>
      <c r="M33" s="29">
        <v>27.08</v>
      </c>
      <c r="N33" s="29">
        <v>23</v>
      </c>
      <c r="O33" s="29">
        <v>26</v>
      </c>
      <c r="P33" s="29">
        <v>11.54</v>
      </c>
      <c r="Q33" s="29" t="s">
        <v>13</v>
      </c>
    </row>
    <row r="34" spans="1:17" ht="15.75" x14ac:dyDescent="0.25">
      <c r="A34" s="11">
        <v>28</v>
      </c>
      <c r="B34" s="12" t="s">
        <v>58</v>
      </c>
      <c r="C34" s="14" t="s">
        <v>139</v>
      </c>
      <c r="D34" s="15">
        <v>38579</v>
      </c>
      <c r="E34" s="14" t="s">
        <v>22</v>
      </c>
      <c r="F34" s="29">
        <v>51</v>
      </c>
      <c r="G34" s="29">
        <v>5</v>
      </c>
      <c r="H34" s="29">
        <v>5</v>
      </c>
      <c r="I34" s="29">
        <v>71.3</v>
      </c>
      <c r="J34" s="29">
        <f>35.5+15+56.7</f>
        <v>107.2</v>
      </c>
      <c r="K34" s="29">
        <v>50</v>
      </c>
      <c r="L34" s="29">
        <v>13</v>
      </c>
      <c r="M34" s="29">
        <v>32.950000000000003</v>
      </c>
      <c r="N34" s="29">
        <v>0</v>
      </c>
      <c r="O34" s="29">
        <v>49</v>
      </c>
      <c r="P34" s="29">
        <v>9.59</v>
      </c>
      <c r="Q34" s="29">
        <v>10.220000000000001</v>
      </c>
    </row>
    <row r="35" spans="1:17" ht="15.75" x14ac:dyDescent="0.25">
      <c r="A35" s="11">
        <v>29</v>
      </c>
      <c r="B35" s="12" t="s">
        <v>58</v>
      </c>
      <c r="C35" s="16" t="s">
        <v>140</v>
      </c>
      <c r="D35" s="15">
        <v>38660</v>
      </c>
      <c r="E35" s="14" t="s">
        <v>22</v>
      </c>
      <c r="F35" s="29" t="s">
        <v>13</v>
      </c>
      <c r="G35" s="29" t="s">
        <v>13</v>
      </c>
      <c r="H35" s="29" t="s">
        <v>13</v>
      </c>
      <c r="I35" s="29" t="s">
        <v>13</v>
      </c>
      <c r="J35" s="29" t="s">
        <v>13</v>
      </c>
      <c r="K35" s="29" t="s">
        <v>13</v>
      </c>
      <c r="L35" s="29" t="s">
        <v>13</v>
      </c>
      <c r="M35" s="29">
        <v>17.48</v>
      </c>
      <c r="N35" s="29">
        <v>13</v>
      </c>
      <c r="O35" s="29">
        <v>32</v>
      </c>
      <c r="P35" s="29">
        <v>10.79</v>
      </c>
      <c r="Q35" s="29">
        <v>10.3</v>
      </c>
    </row>
    <row r="36" spans="1:17" ht="15.75" x14ac:dyDescent="0.25">
      <c r="A36" s="11">
        <v>30</v>
      </c>
      <c r="B36" s="12" t="s">
        <v>58</v>
      </c>
      <c r="C36" s="14" t="s">
        <v>141</v>
      </c>
      <c r="D36" s="15">
        <v>37718</v>
      </c>
      <c r="E36" s="14" t="s">
        <v>22</v>
      </c>
      <c r="F36" s="29" t="s">
        <v>13</v>
      </c>
      <c r="G36" s="29" t="s">
        <v>13</v>
      </c>
      <c r="H36" s="29" t="s">
        <v>13</v>
      </c>
      <c r="I36" s="29" t="s">
        <v>13</v>
      </c>
      <c r="J36" s="29" t="s">
        <v>13</v>
      </c>
      <c r="K36" s="29" t="s">
        <v>13</v>
      </c>
      <c r="L36" s="29" t="s">
        <v>13</v>
      </c>
      <c r="M36" s="29">
        <v>26.02</v>
      </c>
      <c r="N36" s="29">
        <v>6</v>
      </c>
      <c r="O36" s="29">
        <v>38</v>
      </c>
      <c r="P36" s="29">
        <v>8.4</v>
      </c>
      <c r="Q36" s="29">
        <v>8.4499999999999993</v>
      </c>
    </row>
    <row r="37" spans="1:17" ht="15.75" x14ac:dyDescent="0.25">
      <c r="A37" s="11">
        <v>31</v>
      </c>
      <c r="B37" s="12" t="s">
        <v>58</v>
      </c>
      <c r="C37" s="14" t="s">
        <v>142</v>
      </c>
      <c r="D37" s="15">
        <v>37818</v>
      </c>
      <c r="E37" s="14" t="s">
        <v>22</v>
      </c>
      <c r="F37" s="29" t="s">
        <v>13</v>
      </c>
      <c r="G37" s="29" t="s">
        <v>13</v>
      </c>
      <c r="H37" s="29" t="s">
        <v>13</v>
      </c>
      <c r="I37" s="29" t="s">
        <v>13</v>
      </c>
      <c r="J37" s="29" t="s">
        <v>13</v>
      </c>
      <c r="K37" s="29" t="s">
        <v>13</v>
      </c>
      <c r="L37" s="29" t="s">
        <v>13</v>
      </c>
      <c r="M37" s="29">
        <v>21.36</v>
      </c>
      <c r="N37" s="29">
        <v>27</v>
      </c>
      <c r="O37" s="29">
        <v>52</v>
      </c>
      <c r="P37" s="29">
        <v>8.3699999999999992</v>
      </c>
      <c r="Q37" s="29">
        <v>8.41</v>
      </c>
    </row>
    <row r="38" spans="1:17" ht="15.75" x14ac:dyDescent="0.25">
      <c r="A38" s="11">
        <v>32</v>
      </c>
      <c r="B38" s="12" t="s">
        <v>143</v>
      </c>
      <c r="C38" s="30" t="s">
        <v>144</v>
      </c>
      <c r="D38" s="26">
        <v>37693</v>
      </c>
      <c r="E38" s="14" t="s">
        <v>22</v>
      </c>
      <c r="F38" s="29">
        <v>47</v>
      </c>
      <c r="G38" s="29">
        <v>16</v>
      </c>
      <c r="H38" s="29">
        <v>8</v>
      </c>
      <c r="I38" s="29">
        <v>115.8</v>
      </c>
      <c r="J38" s="29">
        <f>34+65.9</f>
        <v>99.9</v>
      </c>
      <c r="K38" s="29">
        <v>6</v>
      </c>
      <c r="L38" s="29">
        <v>38</v>
      </c>
      <c r="M38" s="29">
        <v>15.79</v>
      </c>
      <c r="N38" s="29">
        <v>5</v>
      </c>
      <c r="O38" s="29">
        <v>61</v>
      </c>
      <c r="P38" s="29">
        <v>8.4499999999999993</v>
      </c>
      <c r="Q38" s="29">
        <v>9.19</v>
      </c>
    </row>
    <row r="39" spans="1:17" ht="15.75" x14ac:dyDescent="0.25">
      <c r="A39" s="11">
        <v>33</v>
      </c>
      <c r="B39" s="12" t="s">
        <v>143</v>
      </c>
      <c r="C39" s="30" t="s">
        <v>145</v>
      </c>
      <c r="D39" s="26">
        <v>37897</v>
      </c>
      <c r="E39" s="14" t="s">
        <v>25</v>
      </c>
      <c r="F39" s="29">
        <v>35</v>
      </c>
      <c r="G39" s="29">
        <v>26</v>
      </c>
      <c r="H39" s="29">
        <v>10</v>
      </c>
      <c r="I39" s="29">
        <v>105.13</v>
      </c>
      <c r="J39" s="29">
        <f>38.6+55.2</f>
        <v>93.800000000000011</v>
      </c>
      <c r="K39" s="29">
        <v>19</v>
      </c>
      <c r="L39" s="29">
        <v>12</v>
      </c>
      <c r="M39" s="29">
        <v>23.62</v>
      </c>
      <c r="N39" s="29">
        <v>6</v>
      </c>
      <c r="O39" s="29">
        <v>28</v>
      </c>
      <c r="P39" s="29">
        <v>10</v>
      </c>
      <c r="Q39" s="29">
        <v>9.59</v>
      </c>
    </row>
    <row r="40" spans="1:17" ht="15.75" x14ac:dyDescent="0.25">
      <c r="A40" s="11">
        <v>34</v>
      </c>
      <c r="B40" s="12" t="s">
        <v>143</v>
      </c>
      <c r="C40" s="30" t="s">
        <v>146</v>
      </c>
      <c r="D40" s="26">
        <v>37943</v>
      </c>
      <c r="E40" s="14" t="s">
        <v>25</v>
      </c>
      <c r="F40" s="29">
        <v>38</v>
      </c>
      <c r="G40" s="29">
        <v>22</v>
      </c>
      <c r="H40" s="29">
        <v>4</v>
      </c>
      <c r="I40" s="29">
        <v>95.06</v>
      </c>
      <c r="J40" s="29">
        <f>33.7+60</f>
        <v>93.7</v>
      </c>
      <c r="K40" s="29">
        <v>0</v>
      </c>
      <c r="L40" s="29">
        <v>7</v>
      </c>
      <c r="M40" s="29" t="s">
        <v>13</v>
      </c>
      <c r="N40" s="29">
        <v>0</v>
      </c>
      <c r="O40" s="29">
        <v>30</v>
      </c>
      <c r="P40" s="29">
        <v>10.47</v>
      </c>
      <c r="Q40" s="29" t="s">
        <v>13</v>
      </c>
    </row>
    <row r="41" spans="1:17" ht="15.75" x14ac:dyDescent="0.25">
      <c r="A41" s="11">
        <v>35</v>
      </c>
      <c r="B41" s="12" t="s">
        <v>143</v>
      </c>
      <c r="C41" s="30" t="s">
        <v>147</v>
      </c>
      <c r="D41" s="26">
        <v>37986</v>
      </c>
      <c r="E41" s="14" t="s">
        <v>22</v>
      </c>
      <c r="F41" s="29">
        <v>38</v>
      </c>
      <c r="G41" s="29">
        <v>12</v>
      </c>
      <c r="H41" s="29">
        <v>8</v>
      </c>
      <c r="I41" s="29">
        <v>130</v>
      </c>
      <c r="J41" s="29">
        <f>46.6+60</f>
        <v>106.6</v>
      </c>
      <c r="K41" s="29">
        <v>18</v>
      </c>
      <c r="L41" s="29">
        <v>30</v>
      </c>
      <c r="M41" s="29">
        <v>16.27</v>
      </c>
      <c r="N41" s="29">
        <v>13</v>
      </c>
      <c r="O41" s="29">
        <v>50</v>
      </c>
      <c r="P41" s="29">
        <v>8.36</v>
      </c>
      <c r="Q41" s="29">
        <v>10.11</v>
      </c>
    </row>
    <row r="42" spans="1:17" ht="15.75" x14ac:dyDescent="0.25">
      <c r="A42" s="11">
        <v>36</v>
      </c>
      <c r="B42" s="12" t="s">
        <v>143</v>
      </c>
      <c r="C42" s="30" t="s">
        <v>148</v>
      </c>
      <c r="D42" s="26">
        <v>37812</v>
      </c>
      <c r="E42" s="14" t="s">
        <v>25</v>
      </c>
      <c r="F42" s="29">
        <v>33</v>
      </c>
      <c r="G42" s="29">
        <v>15</v>
      </c>
      <c r="H42" s="29">
        <v>9</v>
      </c>
      <c r="I42" s="29">
        <v>71.12</v>
      </c>
      <c r="J42" s="29">
        <f>35.3+43.6</f>
        <v>78.900000000000006</v>
      </c>
      <c r="K42" s="29">
        <v>0</v>
      </c>
      <c r="L42" s="29" t="s">
        <v>13</v>
      </c>
      <c r="M42" s="29" t="s">
        <v>13</v>
      </c>
      <c r="N42" s="29">
        <v>7</v>
      </c>
      <c r="O42" s="29">
        <v>21</v>
      </c>
      <c r="P42" s="29">
        <v>9.92</v>
      </c>
      <c r="Q42" s="29">
        <v>10.1</v>
      </c>
    </row>
    <row r="43" spans="1:17" ht="15.75" x14ac:dyDescent="0.25">
      <c r="A43" s="11">
        <v>37</v>
      </c>
      <c r="B43" s="12" t="s">
        <v>143</v>
      </c>
      <c r="C43" s="30" t="s">
        <v>149</v>
      </c>
      <c r="D43" s="26">
        <v>37967</v>
      </c>
      <c r="E43" s="14" t="s">
        <v>25</v>
      </c>
      <c r="F43" s="29">
        <v>42</v>
      </c>
      <c r="G43" s="29">
        <v>23</v>
      </c>
      <c r="H43" s="29">
        <v>9</v>
      </c>
      <c r="I43" s="29">
        <v>55.89</v>
      </c>
      <c r="J43" s="29">
        <f>56.1+57.5</f>
        <v>113.6</v>
      </c>
      <c r="K43" s="29">
        <v>6</v>
      </c>
      <c r="L43" s="29">
        <v>7</v>
      </c>
      <c r="M43" s="29" t="s">
        <v>13</v>
      </c>
      <c r="N43" s="29">
        <v>20</v>
      </c>
      <c r="O43" s="29">
        <v>24</v>
      </c>
      <c r="P43" s="29">
        <v>11.26</v>
      </c>
      <c r="Q43" s="29">
        <v>10.48</v>
      </c>
    </row>
    <row r="44" spans="1:17" ht="15.75" x14ac:dyDescent="0.25">
      <c r="A44" s="11">
        <v>38</v>
      </c>
      <c r="B44" s="12" t="s">
        <v>143</v>
      </c>
      <c r="C44" s="30" t="s">
        <v>150</v>
      </c>
      <c r="D44" s="26">
        <v>37965</v>
      </c>
      <c r="E44" s="14" t="s">
        <v>22</v>
      </c>
      <c r="F44" s="29">
        <v>49</v>
      </c>
      <c r="G44" s="29">
        <v>7</v>
      </c>
      <c r="H44" s="29">
        <v>8</v>
      </c>
      <c r="I44" s="29">
        <v>96.42</v>
      </c>
      <c r="J44" s="29">
        <f>43.2+50.3</f>
        <v>93.5</v>
      </c>
      <c r="K44" s="29">
        <v>0</v>
      </c>
      <c r="L44" s="29">
        <v>21</v>
      </c>
      <c r="M44" s="29" t="s">
        <v>13</v>
      </c>
      <c r="N44" s="29" t="s">
        <v>13</v>
      </c>
      <c r="O44" s="29" t="s">
        <v>13</v>
      </c>
      <c r="P44" s="29" t="s">
        <v>13</v>
      </c>
      <c r="Q44" s="29" t="s">
        <v>13</v>
      </c>
    </row>
    <row r="45" spans="1:17" ht="15.75" x14ac:dyDescent="0.25">
      <c r="A45" s="11">
        <v>39</v>
      </c>
      <c r="B45" s="12" t="s">
        <v>143</v>
      </c>
      <c r="C45" s="30" t="s">
        <v>151</v>
      </c>
      <c r="D45" s="26">
        <v>37588</v>
      </c>
      <c r="E45" s="14" t="s">
        <v>22</v>
      </c>
      <c r="F45" s="29">
        <v>43</v>
      </c>
      <c r="G45" s="29">
        <v>12</v>
      </c>
      <c r="H45" s="29">
        <v>5</v>
      </c>
      <c r="I45" s="29">
        <v>54.52</v>
      </c>
      <c r="J45" s="29">
        <f>30+34</f>
        <v>64</v>
      </c>
      <c r="K45" s="29">
        <v>41</v>
      </c>
      <c r="L45" s="29">
        <v>14</v>
      </c>
      <c r="M45" s="29" t="s">
        <v>13</v>
      </c>
      <c r="N45" s="29">
        <v>16</v>
      </c>
      <c r="O45" s="29">
        <v>38</v>
      </c>
      <c r="P45" s="29">
        <v>8.65</v>
      </c>
      <c r="Q45" s="29" t="s">
        <v>13</v>
      </c>
    </row>
    <row r="46" spans="1:17" ht="15.75" x14ac:dyDescent="0.25">
      <c r="A46" s="11">
        <v>40</v>
      </c>
      <c r="B46" s="12" t="s">
        <v>143</v>
      </c>
      <c r="C46" s="30" t="s">
        <v>152</v>
      </c>
      <c r="D46" s="26">
        <v>38364</v>
      </c>
      <c r="E46" s="14" t="s">
        <v>25</v>
      </c>
      <c r="F46" s="29" t="s">
        <v>13</v>
      </c>
      <c r="G46" s="29" t="s">
        <v>13</v>
      </c>
      <c r="H46" s="29" t="s">
        <v>13</v>
      </c>
      <c r="I46" s="29" t="s">
        <v>13</v>
      </c>
      <c r="J46" s="29" t="s">
        <v>13</v>
      </c>
      <c r="K46" s="29" t="s">
        <v>13</v>
      </c>
      <c r="L46" s="29" t="s">
        <v>13</v>
      </c>
      <c r="M46" s="29">
        <v>14.03</v>
      </c>
      <c r="N46" s="29" t="s">
        <v>13</v>
      </c>
      <c r="O46" s="29" t="s">
        <v>13</v>
      </c>
      <c r="P46" s="29" t="s">
        <v>13</v>
      </c>
      <c r="Q46" s="29" t="s">
        <v>13</v>
      </c>
    </row>
    <row r="47" spans="1:17" ht="15.75" x14ac:dyDescent="0.25">
      <c r="A47" s="11">
        <v>41</v>
      </c>
      <c r="B47" s="12" t="s">
        <v>143</v>
      </c>
      <c r="C47" s="30" t="s">
        <v>153</v>
      </c>
      <c r="D47" s="26">
        <v>37786</v>
      </c>
      <c r="E47" s="14" t="s">
        <v>22</v>
      </c>
      <c r="F47" s="29">
        <v>43</v>
      </c>
      <c r="G47" s="29">
        <v>15</v>
      </c>
      <c r="H47" s="29">
        <v>9</v>
      </c>
      <c r="I47" s="29">
        <v>84.08</v>
      </c>
      <c r="J47" s="29">
        <f>31.3+60.2</f>
        <v>91.5</v>
      </c>
      <c r="K47" s="29">
        <v>15</v>
      </c>
      <c r="L47" s="29">
        <v>19</v>
      </c>
      <c r="M47" s="29" t="s">
        <v>13</v>
      </c>
      <c r="N47" s="29">
        <v>24</v>
      </c>
      <c r="O47" s="29">
        <v>43</v>
      </c>
      <c r="P47" s="29">
        <v>9.01</v>
      </c>
      <c r="Q47" s="29">
        <v>8.5</v>
      </c>
    </row>
    <row r="48" spans="1:17" ht="15.75" x14ac:dyDescent="0.25">
      <c r="A48" s="11">
        <v>42</v>
      </c>
      <c r="B48" s="12" t="s">
        <v>143</v>
      </c>
      <c r="C48" s="14" t="s">
        <v>154</v>
      </c>
      <c r="D48" s="15">
        <v>37842</v>
      </c>
      <c r="E48" s="14" t="s">
        <v>25</v>
      </c>
      <c r="F48" s="29" t="s">
        <v>13</v>
      </c>
      <c r="G48" s="29" t="s">
        <v>13</v>
      </c>
      <c r="H48" s="29" t="s">
        <v>13</v>
      </c>
      <c r="I48" s="29">
        <v>260</v>
      </c>
      <c r="J48" s="29" t="s">
        <v>13</v>
      </c>
      <c r="K48" s="29">
        <v>9</v>
      </c>
      <c r="L48" s="29" t="s">
        <v>13</v>
      </c>
      <c r="M48" s="29" t="s">
        <v>13</v>
      </c>
      <c r="N48" s="29" t="s">
        <v>13</v>
      </c>
      <c r="O48" s="29" t="s">
        <v>13</v>
      </c>
      <c r="P48" s="29" t="s">
        <v>13</v>
      </c>
      <c r="Q48" s="29" t="s">
        <v>13</v>
      </c>
    </row>
    <row r="49" spans="1:17" ht="15.75" x14ac:dyDescent="0.25">
      <c r="A49" s="11">
        <v>43</v>
      </c>
      <c r="B49" s="12" t="s">
        <v>155</v>
      </c>
      <c r="C49" s="14" t="s">
        <v>156</v>
      </c>
      <c r="D49" s="15">
        <v>37702</v>
      </c>
      <c r="E49" s="14" t="s">
        <v>22</v>
      </c>
      <c r="F49" s="29">
        <v>45</v>
      </c>
      <c r="G49" s="29">
        <v>2</v>
      </c>
      <c r="H49" s="29">
        <v>6</v>
      </c>
      <c r="I49" s="29">
        <v>59.03</v>
      </c>
      <c r="J49" s="29">
        <f>49.5+21.9</f>
        <v>71.400000000000006</v>
      </c>
      <c r="K49" s="29">
        <v>23</v>
      </c>
      <c r="L49" s="29">
        <v>13</v>
      </c>
      <c r="M49" s="29" t="s">
        <v>13</v>
      </c>
      <c r="N49" s="29">
        <v>25</v>
      </c>
      <c r="O49" s="29">
        <v>42</v>
      </c>
      <c r="P49" s="29">
        <v>9.16</v>
      </c>
      <c r="Q49" s="29">
        <v>10.16</v>
      </c>
    </row>
    <row r="50" spans="1:17" ht="15.75" x14ac:dyDescent="0.25">
      <c r="A50" s="11">
        <v>44</v>
      </c>
      <c r="B50" s="12" t="s">
        <v>155</v>
      </c>
      <c r="C50" s="14" t="s">
        <v>157</v>
      </c>
      <c r="D50" s="15">
        <v>37583</v>
      </c>
      <c r="E50" s="14" t="s">
        <v>25</v>
      </c>
      <c r="F50" s="29">
        <v>45</v>
      </c>
      <c r="G50" s="29">
        <v>17</v>
      </c>
      <c r="H50" s="29">
        <v>6</v>
      </c>
      <c r="I50" s="29">
        <v>44.9</v>
      </c>
      <c r="J50" s="29">
        <f>30.8+48.1</f>
        <v>78.900000000000006</v>
      </c>
      <c r="K50" s="29">
        <v>35</v>
      </c>
      <c r="L50" s="29">
        <v>18</v>
      </c>
      <c r="M50" s="29"/>
      <c r="N50" s="29">
        <v>29</v>
      </c>
      <c r="O50" s="29">
        <v>30</v>
      </c>
      <c r="P50" s="29">
        <v>10.64</v>
      </c>
      <c r="Q50" s="29">
        <v>12.42</v>
      </c>
    </row>
    <row r="51" spans="1:17" ht="15.75" x14ac:dyDescent="0.25">
      <c r="A51" s="11">
        <v>45</v>
      </c>
      <c r="B51" s="12" t="s">
        <v>155</v>
      </c>
      <c r="C51" s="14" t="s">
        <v>158</v>
      </c>
      <c r="D51" s="15">
        <v>37943</v>
      </c>
      <c r="E51" s="14" t="s">
        <v>25</v>
      </c>
      <c r="F51" s="29">
        <v>41</v>
      </c>
      <c r="G51" s="29">
        <v>10</v>
      </c>
      <c r="H51" s="29">
        <v>5</v>
      </c>
      <c r="I51" s="29">
        <v>44.84</v>
      </c>
      <c r="J51" s="29">
        <f>60+36.8</f>
        <v>96.8</v>
      </c>
      <c r="K51" s="29">
        <v>44</v>
      </c>
      <c r="L51" s="29">
        <v>1</v>
      </c>
      <c r="M51" s="29" t="s">
        <v>13</v>
      </c>
      <c r="N51" s="29">
        <v>7</v>
      </c>
      <c r="O51" s="29">
        <v>31</v>
      </c>
      <c r="P51" s="29">
        <v>10.199999999999999</v>
      </c>
      <c r="Q51" s="29">
        <v>11.35</v>
      </c>
    </row>
    <row r="52" spans="1:17" ht="15.75" x14ac:dyDescent="0.25">
      <c r="A52" s="11">
        <v>46</v>
      </c>
      <c r="B52" s="12" t="s">
        <v>155</v>
      </c>
      <c r="C52" s="14" t="s">
        <v>159</v>
      </c>
      <c r="D52" s="15">
        <v>37811</v>
      </c>
      <c r="E52" s="14" t="s">
        <v>22</v>
      </c>
      <c r="F52" s="29" t="s">
        <v>13</v>
      </c>
      <c r="G52" s="29" t="s">
        <v>13</v>
      </c>
      <c r="H52" s="29" t="s">
        <v>13</v>
      </c>
      <c r="I52" s="29" t="s">
        <v>13</v>
      </c>
      <c r="J52" s="29" t="s">
        <v>13</v>
      </c>
      <c r="K52" s="29" t="s">
        <v>13</v>
      </c>
      <c r="L52" s="29" t="s">
        <v>13</v>
      </c>
      <c r="M52" s="29" t="s">
        <v>13</v>
      </c>
      <c r="N52" s="29" t="s">
        <v>13</v>
      </c>
      <c r="O52" s="29" t="s">
        <v>13</v>
      </c>
      <c r="P52" s="29" t="s">
        <v>13</v>
      </c>
      <c r="Q52" s="29" t="s">
        <v>13</v>
      </c>
    </row>
    <row r="53" spans="1:17" ht="15.75" x14ac:dyDescent="0.25">
      <c r="A53" s="11">
        <v>47</v>
      </c>
      <c r="B53" s="12" t="s">
        <v>155</v>
      </c>
      <c r="C53" s="14" t="s">
        <v>160</v>
      </c>
      <c r="D53" s="15">
        <v>37839</v>
      </c>
      <c r="E53" s="14" t="s">
        <v>22</v>
      </c>
      <c r="F53" s="29">
        <v>46</v>
      </c>
      <c r="G53" s="29">
        <v>12</v>
      </c>
      <c r="H53" s="29">
        <v>4</v>
      </c>
      <c r="I53" s="29">
        <v>61.47</v>
      </c>
      <c r="J53" s="29">
        <f>28.6+35.7</f>
        <v>64.300000000000011</v>
      </c>
      <c r="K53" s="29">
        <v>44</v>
      </c>
      <c r="L53" s="29">
        <v>30</v>
      </c>
      <c r="M53" s="29" t="s">
        <v>13</v>
      </c>
      <c r="N53" s="29">
        <v>24</v>
      </c>
      <c r="O53" s="29">
        <v>54</v>
      </c>
      <c r="P53" s="29">
        <v>9.07</v>
      </c>
      <c r="Q53" s="29">
        <v>9.24</v>
      </c>
    </row>
    <row r="54" spans="1:17" ht="15.75" x14ac:dyDescent="0.25">
      <c r="A54" s="11">
        <v>48</v>
      </c>
      <c r="B54" s="12" t="s">
        <v>155</v>
      </c>
      <c r="C54" s="14" t="s">
        <v>161</v>
      </c>
      <c r="D54" s="15">
        <v>37847</v>
      </c>
      <c r="E54" s="14" t="s">
        <v>25</v>
      </c>
      <c r="F54" s="29">
        <v>48</v>
      </c>
      <c r="G54" s="29">
        <v>18</v>
      </c>
      <c r="H54" s="29">
        <v>4</v>
      </c>
      <c r="I54" s="29">
        <v>63.45</v>
      </c>
      <c r="J54" s="29">
        <f>52+60</f>
        <v>112</v>
      </c>
      <c r="K54" s="29">
        <v>16</v>
      </c>
      <c r="L54" s="29">
        <v>16</v>
      </c>
      <c r="M54" s="29">
        <v>31.64</v>
      </c>
      <c r="N54" s="29">
        <v>20</v>
      </c>
      <c r="O54" s="29">
        <v>40</v>
      </c>
      <c r="P54" s="29">
        <v>10.42</v>
      </c>
      <c r="Q54" s="29">
        <v>11.49</v>
      </c>
    </row>
    <row r="55" spans="1:17" ht="15.75" x14ac:dyDescent="0.25">
      <c r="A55" s="11">
        <v>49</v>
      </c>
      <c r="B55" s="12" t="s">
        <v>155</v>
      </c>
      <c r="C55" s="16" t="s">
        <v>162</v>
      </c>
      <c r="D55" s="15">
        <v>37770</v>
      </c>
      <c r="E55" s="14" t="s">
        <v>25</v>
      </c>
      <c r="F55" s="29">
        <v>57</v>
      </c>
      <c r="G55" s="29">
        <v>18</v>
      </c>
      <c r="H55" s="29">
        <v>9</v>
      </c>
      <c r="I55" s="29">
        <v>51.57</v>
      </c>
      <c r="J55" s="29">
        <f>28.5+45.1</f>
        <v>73.599999999999994</v>
      </c>
      <c r="K55" s="29">
        <v>24</v>
      </c>
      <c r="L55" s="29">
        <v>17</v>
      </c>
      <c r="M55" s="29" t="s">
        <v>13</v>
      </c>
      <c r="N55" s="29">
        <v>20</v>
      </c>
      <c r="O55" s="29">
        <v>30</v>
      </c>
      <c r="P55" s="29">
        <v>10.119999999999999</v>
      </c>
      <c r="Q55" s="29">
        <v>11.25</v>
      </c>
    </row>
    <row r="56" spans="1:17" ht="15.75" x14ac:dyDescent="0.25">
      <c r="A56" s="11">
        <v>50</v>
      </c>
      <c r="B56" s="12" t="s">
        <v>155</v>
      </c>
      <c r="C56" s="14" t="s">
        <v>163</v>
      </c>
      <c r="D56" s="15">
        <v>37798</v>
      </c>
      <c r="E56" s="14" t="s">
        <v>22</v>
      </c>
      <c r="F56" s="29">
        <v>43</v>
      </c>
      <c r="G56" s="29">
        <v>11</v>
      </c>
      <c r="H56" s="29">
        <v>9</v>
      </c>
      <c r="I56" s="29">
        <v>46.02</v>
      </c>
      <c r="J56" s="29">
        <f>27.3+44.2</f>
        <v>71.5</v>
      </c>
      <c r="K56" s="29">
        <v>45</v>
      </c>
      <c r="L56" s="29">
        <v>21</v>
      </c>
      <c r="M56" s="29">
        <v>22.29</v>
      </c>
      <c r="N56" s="29">
        <v>30</v>
      </c>
      <c r="O56" s="29">
        <v>47</v>
      </c>
      <c r="P56" s="29">
        <v>9.02</v>
      </c>
      <c r="Q56" s="29">
        <v>10</v>
      </c>
    </row>
    <row r="57" spans="1:17" ht="15.75" x14ac:dyDescent="0.25">
      <c r="A57" s="11">
        <v>51</v>
      </c>
      <c r="B57" s="12" t="s">
        <v>155</v>
      </c>
      <c r="C57" s="16" t="s">
        <v>164</v>
      </c>
      <c r="D57" s="15">
        <v>37628</v>
      </c>
      <c r="E57" s="14" t="s">
        <v>25</v>
      </c>
      <c r="F57" s="29">
        <v>46</v>
      </c>
      <c r="G57" s="29">
        <v>18</v>
      </c>
      <c r="H57" s="29">
        <v>5</v>
      </c>
      <c r="I57" s="29">
        <v>45.54</v>
      </c>
      <c r="J57" s="29">
        <f>21.3+37</f>
        <v>58.3</v>
      </c>
      <c r="K57" s="29">
        <v>56</v>
      </c>
      <c r="L57" s="29">
        <v>0</v>
      </c>
      <c r="M57" s="29" t="s">
        <v>13</v>
      </c>
      <c r="N57" s="29">
        <v>23</v>
      </c>
      <c r="O57" s="29">
        <v>16</v>
      </c>
      <c r="P57" s="29">
        <v>11.88</v>
      </c>
      <c r="Q57" s="29">
        <v>12.16</v>
      </c>
    </row>
    <row r="58" spans="1:17" ht="15.75" x14ac:dyDescent="0.25">
      <c r="A58" s="11">
        <v>52</v>
      </c>
      <c r="B58" s="12" t="s">
        <v>155</v>
      </c>
      <c r="C58" s="14" t="s">
        <v>165</v>
      </c>
      <c r="D58" s="15">
        <v>37811</v>
      </c>
      <c r="E58" s="14" t="s">
        <v>25</v>
      </c>
      <c r="F58" s="29">
        <v>20</v>
      </c>
      <c r="G58" s="29">
        <v>3</v>
      </c>
      <c r="H58" s="29">
        <v>8</v>
      </c>
      <c r="I58" s="29">
        <v>52.38</v>
      </c>
      <c r="J58" s="29">
        <f>37.9+45.3</f>
        <v>83.199999999999989</v>
      </c>
      <c r="K58" s="29">
        <v>40</v>
      </c>
      <c r="L58" s="29">
        <v>0</v>
      </c>
      <c r="M58" s="29" t="s">
        <v>13</v>
      </c>
      <c r="N58" s="29">
        <v>7</v>
      </c>
      <c r="O58" s="29">
        <v>22</v>
      </c>
      <c r="P58" s="29">
        <v>11.44</v>
      </c>
      <c r="Q58" s="29">
        <v>10.29</v>
      </c>
    </row>
    <row r="59" spans="1:17" ht="15.75" x14ac:dyDescent="0.25">
      <c r="A59" s="11">
        <v>53</v>
      </c>
      <c r="B59" s="12" t="s">
        <v>155</v>
      </c>
      <c r="C59" s="16" t="s">
        <v>166</v>
      </c>
      <c r="D59" s="15">
        <v>37795</v>
      </c>
      <c r="E59" s="14" t="s">
        <v>22</v>
      </c>
      <c r="F59" s="29" t="s">
        <v>13</v>
      </c>
      <c r="G59" s="29" t="s">
        <v>13</v>
      </c>
      <c r="H59" s="29" t="s">
        <v>13</v>
      </c>
      <c r="I59" s="29" t="s">
        <v>13</v>
      </c>
      <c r="J59" s="29" t="s">
        <v>13</v>
      </c>
      <c r="K59" s="29" t="s">
        <v>13</v>
      </c>
      <c r="L59" s="29" t="s">
        <v>13</v>
      </c>
      <c r="M59" s="29">
        <v>13.94</v>
      </c>
      <c r="N59" s="29">
        <v>29</v>
      </c>
      <c r="O59" s="29">
        <v>35</v>
      </c>
      <c r="P59" s="29">
        <v>9.5299999999999994</v>
      </c>
      <c r="Q59" s="29">
        <v>9.16</v>
      </c>
    </row>
    <row r="60" spans="1:17" ht="15.75" x14ac:dyDescent="0.25">
      <c r="A60" s="11">
        <v>54</v>
      </c>
      <c r="B60" s="12" t="s">
        <v>155</v>
      </c>
      <c r="C60" s="16" t="s">
        <v>167</v>
      </c>
      <c r="D60" s="15">
        <v>37919</v>
      </c>
      <c r="E60" s="14" t="s">
        <v>22</v>
      </c>
      <c r="F60" s="29">
        <v>38</v>
      </c>
      <c r="G60" s="29">
        <v>5</v>
      </c>
      <c r="H60" s="29">
        <v>12</v>
      </c>
      <c r="I60" s="29">
        <v>87.74</v>
      </c>
      <c r="J60" s="29">
        <f>63+60</f>
        <v>123</v>
      </c>
      <c r="K60" s="29">
        <v>49</v>
      </c>
      <c r="L60" s="29">
        <v>20</v>
      </c>
      <c r="M60" s="29" t="s">
        <v>13</v>
      </c>
      <c r="N60" s="29" t="s">
        <v>13</v>
      </c>
      <c r="O60" s="29" t="s">
        <v>13</v>
      </c>
      <c r="P60" s="29" t="s">
        <v>13</v>
      </c>
      <c r="Q60" s="29" t="s">
        <v>13</v>
      </c>
    </row>
    <row r="61" spans="1:17" ht="15.75" x14ac:dyDescent="0.25">
      <c r="A61" s="11">
        <v>55</v>
      </c>
      <c r="B61" s="12" t="s">
        <v>168</v>
      </c>
      <c r="C61" s="14" t="s">
        <v>169</v>
      </c>
      <c r="D61" s="26">
        <v>38075</v>
      </c>
      <c r="E61" s="14" t="s">
        <v>22</v>
      </c>
      <c r="F61" s="29" t="s">
        <v>13</v>
      </c>
      <c r="G61" s="29" t="s">
        <v>13</v>
      </c>
      <c r="H61" s="29" t="s">
        <v>13</v>
      </c>
      <c r="I61" s="29" t="s">
        <v>13</v>
      </c>
      <c r="J61" s="29" t="s">
        <v>13</v>
      </c>
      <c r="K61" s="29" t="s">
        <v>13</v>
      </c>
      <c r="L61" s="29" t="s">
        <v>13</v>
      </c>
      <c r="M61" s="29" t="s">
        <v>13</v>
      </c>
      <c r="N61" s="29">
        <v>0</v>
      </c>
      <c r="O61" s="29">
        <v>40</v>
      </c>
      <c r="P61" s="29">
        <v>8.86</v>
      </c>
      <c r="Q61" s="29">
        <v>11.35</v>
      </c>
    </row>
    <row r="62" spans="1:17" ht="15.75" x14ac:dyDescent="0.25">
      <c r="A62" s="11">
        <v>56</v>
      </c>
      <c r="B62" s="12" t="s">
        <v>168</v>
      </c>
      <c r="C62" s="14" t="s">
        <v>170</v>
      </c>
      <c r="D62" s="15">
        <v>38156</v>
      </c>
      <c r="E62" s="14" t="s">
        <v>22</v>
      </c>
      <c r="F62" s="29">
        <v>52</v>
      </c>
      <c r="G62" s="29">
        <v>15</v>
      </c>
      <c r="H62" s="29">
        <v>8</v>
      </c>
      <c r="I62" s="29">
        <v>44.84</v>
      </c>
      <c r="J62" s="29">
        <f>125</f>
        <v>125</v>
      </c>
      <c r="K62" s="29">
        <v>56</v>
      </c>
      <c r="L62" s="29">
        <v>32</v>
      </c>
      <c r="M62" s="29">
        <v>22.34</v>
      </c>
      <c r="N62" s="29">
        <v>15</v>
      </c>
      <c r="O62" s="29">
        <v>51</v>
      </c>
      <c r="P62" s="29">
        <v>9.36</v>
      </c>
      <c r="Q62" s="29">
        <v>9.1999999999999993</v>
      </c>
    </row>
    <row r="63" spans="1:17" ht="15.75" x14ac:dyDescent="0.25">
      <c r="A63" s="11">
        <v>57</v>
      </c>
      <c r="B63" s="12" t="s">
        <v>168</v>
      </c>
      <c r="C63" s="16" t="s">
        <v>171</v>
      </c>
      <c r="D63" s="15">
        <v>38156</v>
      </c>
      <c r="E63" s="14" t="s">
        <v>22</v>
      </c>
      <c r="F63" s="29">
        <v>53</v>
      </c>
      <c r="G63" s="29">
        <v>16</v>
      </c>
      <c r="H63" s="29">
        <v>8</v>
      </c>
      <c r="I63" s="29">
        <v>48.28</v>
      </c>
      <c r="J63" s="29">
        <f>35.6+36.3</f>
        <v>71.900000000000006</v>
      </c>
      <c r="K63" s="29">
        <v>32</v>
      </c>
      <c r="L63" s="29">
        <v>34</v>
      </c>
      <c r="M63" s="29">
        <v>19.38</v>
      </c>
      <c r="N63" s="29">
        <v>1</v>
      </c>
      <c r="O63" s="29">
        <v>51</v>
      </c>
      <c r="P63" s="29">
        <v>10.27</v>
      </c>
      <c r="Q63" s="29">
        <v>11.11</v>
      </c>
    </row>
    <row r="64" spans="1:17" ht="15.75" x14ac:dyDescent="0.25">
      <c r="A64" s="11">
        <v>58</v>
      </c>
      <c r="B64" s="12" t="s">
        <v>168</v>
      </c>
      <c r="C64" s="14" t="s">
        <v>172</v>
      </c>
      <c r="D64" s="15">
        <v>38067</v>
      </c>
      <c r="E64" s="14" t="s">
        <v>22</v>
      </c>
      <c r="F64" s="29">
        <v>55</v>
      </c>
      <c r="G64" s="29">
        <v>5</v>
      </c>
      <c r="H64" s="29">
        <v>7</v>
      </c>
      <c r="I64" s="29">
        <v>42.36</v>
      </c>
      <c r="J64" s="29">
        <f>32.1+5+57.6</f>
        <v>94.7</v>
      </c>
      <c r="K64" s="29">
        <v>24</v>
      </c>
      <c r="L64" s="29">
        <v>11</v>
      </c>
      <c r="M64" s="29">
        <v>20.93</v>
      </c>
      <c r="N64" s="29">
        <v>30</v>
      </c>
      <c r="O64" s="29">
        <v>33</v>
      </c>
      <c r="P64" s="29">
        <v>10.93</v>
      </c>
      <c r="Q64" s="29">
        <v>12.21</v>
      </c>
    </row>
    <row r="65" spans="1:17" ht="15.75" x14ac:dyDescent="0.25">
      <c r="A65" s="11">
        <v>59</v>
      </c>
      <c r="B65" s="12" t="s">
        <v>168</v>
      </c>
      <c r="C65" s="14" t="s">
        <v>173</v>
      </c>
      <c r="D65" s="15">
        <v>38245</v>
      </c>
      <c r="E65" s="14" t="s">
        <v>22</v>
      </c>
      <c r="F65" s="29">
        <v>43</v>
      </c>
      <c r="G65" s="29">
        <v>-1</v>
      </c>
      <c r="H65" s="29">
        <v>6</v>
      </c>
      <c r="I65" s="29">
        <v>52.61</v>
      </c>
      <c r="J65" s="29">
        <f>60+42.1</f>
        <v>102.1</v>
      </c>
      <c r="K65" s="29">
        <v>34</v>
      </c>
      <c r="L65" s="29">
        <v>14</v>
      </c>
      <c r="M65" s="29" t="s">
        <v>13</v>
      </c>
      <c r="N65" s="29">
        <v>10</v>
      </c>
      <c r="O65" s="29">
        <v>40</v>
      </c>
      <c r="P65" s="29">
        <v>9.34</v>
      </c>
      <c r="Q65" s="29">
        <v>11.1</v>
      </c>
    </row>
    <row r="66" spans="1:17" ht="15.75" x14ac:dyDescent="0.25">
      <c r="A66" s="11">
        <v>60</v>
      </c>
      <c r="B66" s="12" t="s">
        <v>168</v>
      </c>
      <c r="C66" s="14" t="s">
        <v>174</v>
      </c>
      <c r="D66" s="26">
        <v>37732</v>
      </c>
      <c r="E66" s="14" t="s">
        <v>22</v>
      </c>
      <c r="F66" s="29">
        <v>42</v>
      </c>
      <c r="G66" s="29">
        <v>6</v>
      </c>
      <c r="H66" s="29">
        <v>6</v>
      </c>
      <c r="I66" s="29">
        <v>52.03</v>
      </c>
      <c r="J66" s="29">
        <f>36.7+43</f>
        <v>79.7</v>
      </c>
      <c r="K66" s="29">
        <v>43</v>
      </c>
      <c r="L66" s="29">
        <v>12</v>
      </c>
      <c r="M66" s="29">
        <v>25.08</v>
      </c>
      <c r="N66" s="29" t="s">
        <v>13</v>
      </c>
      <c r="O66" s="29" t="s">
        <v>13</v>
      </c>
      <c r="P66" s="29" t="s">
        <v>13</v>
      </c>
      <c r="Q66" s="29" t="s">
        <v>13</v>
      </c>
    </row>
    <row r="67" spans="1:17" ht="15.75" x14ac:dyDescent="0.25">
      <c r="A67" s="11">
        <v>61</v>
      </c>
      <c r="B67" s="12" t="s">
        <v>168</v>
      </c>
      <c r="C67" s="14" t="s">
        <v>175</v>
      </c>
      <c r="D67" s="15">
        <v>38194</v>
      </c>
      <c r="E67" s="14" t="s">
        <v>25</v>
      </c>
      <c r="F67" s="29">
        <v>47</v>
      </c>
      <c r="G67" s="29">
        <v>20</v>
      </c>
      <c r="H67" s="29">
        <v>8</v>
      </c>
      <c r="I67" s="29">
        <v>46.29</v>
      </c>
      <c r="J67" s="29">
        <f>55.7+40.7</f>
        <v>96.4</v>
      </c>
      <c r="K67" s="29">
        <v>50</v>
      </c>
      <c r="L67" s="29">
        <v>30</v>
      </c>
      <c r="M67" s="29">
        <v>18.84</v>
      </c>
      <c r="N67" s="29">
        <v>13</v>
      </c>
      <c r="O67" s="29">
        <v>40</v>
      </c>
      <c r="P67" s="29">
        <v>10.01</v>
      </c>
      <c r="Q67" s="29">
        <v>11.27</v>
      </c>
    </row>
    <row r="68" spans="1:17" ht="15.75" x14ac:dyDescent="0.25">
      <c r="A68" s="11">
        <v>62</v>
      </c>
      <c r="B68" s="12" t="s">
        <v>168</v>
      </c>
      <c r="C68" s="14" t="s">
        <v>176</v>
      </c>
      <c r="D68" s="15">
        <v>38069</v>
      </c>
      <c r="E68" s="14" t="s">
        <v>22</v>
      </c>
      <c r="F68" s="29">
        <v>43</v>
      </c>
      <c r="G68" s="29">
        <v>9</v>
      </c>
      <c r="H68" s="29">
        <v>8</v>
      </c>
      <c r="I68" s="29">
        <v>60.61</v>
      </c>
      <c r="J68" s="29">
        <f>24.1+39</f>
        <v>63.1</v>
      </c>
      <c r="K68" s="29">
        <v>17</v>
      </c>
      <c r="L68" s="29">
        <v>19</v>
      </c>
      <c r="M68" s="29" t="s">
        <v>13</v>
      </c>
      <c r="N68" s="29">
        <v>15</v>
      </c>
      <c r="O68" s="29">
        <v>37</v>
      </c>
      <c r="P68" s="29">
        <v>9.4499999999999993</v>
      </c>
      <c r="Q68" s="29">
        <v>9.08</v>
      </c>
    </row>
    <row r="69" spans="1:17" ht="15.75" x14ac:dyDescent="0.25">
      <c r="A69" s="11">
        <v>63</v>
      </c>
      <c r="B69" s="12" t="s">
        <v>168</v>
      </c>
      <c r="C69" s="14" t="s">
        <v>177</v>
      </c>
      <c r="D69" s="15">
        <v>38163</v>
      </c>
      <c r="E69" s="14" t="s">
        <v>25</v>
      </c>
      <c r="F69" s="29">
        <v>40</v>
      </c>
      <c r="G69" s="29">
        <v>2</v>
      </c>
      <c r="H69" s="29">
        <v>7</v>
      </c>
      <c r="I69" s="29">
        <v>57.98</v>
      </c>
      <c r="J69" s="29">
        <f>54.9+60</f>
        <v>114.9</v>
      </c>
      <c r="K69" s="29">
        <v>37</v>
      </c>
      <c r="L69" s="29">
        <v>21</v>
      </c>
      <c r="M69" s="29" t="s">
        <v>13</v>
      </c>
      <c r="N69" s="29">
        <v>27</v>
      </c>
      <c r="O69" s="29">
        <v>36</v>
      </c>
      <c r="P69" s="29">
        <v>12.01</v>
      </c>
      <c r="Q69" s="29">
        <v>12.25</v>
      </c>
    </row>
    <row r="70" spans="1:17" ht="15.75" x14ac:dyDescent="0.25">
      <c r="A70" s="11">
        <v>64</v>
      </c>
      <c r="B70" s="12" t="s">
        <v>168</v>
      </c>
      <c r="C70" s="14" t="s">
        <v>178</v>
      </c>
      <c r="D70" s="15">
        <v>38253</v>
      </c>
      <c r="E70" s="14" t="s">
        <v>25</v>
      </c>
      <c r="F70" s="29">
        <v>42</v>
      </c>
      <c r="G70" s="29">
        <v>13</v>
      </c>
      <c r="H70" s="29">
        <v>9</v>
      </c>
      <c r="I70" s="29">
        <v>59.62</v>
      </c>
      <c r="J70" s="29">
        <f>44.5+65</f>
        <v>109.5</v>
      </c>
      <c r="K70" s="29">
        <v>56</v>
      </c>
      <c r="L70" s="29">
        <v>29</v>
      </c>
      <c r="M70" s="29" t="s">
        <v>13</v>
      </c>
      <c r="N70" s="29">
        <v>21</v>
      </c>
      <c r="O70" s="29">
        <v>39</v>
      </c>
      <c r="P70" s="29">
        <v>12.2</v>
      </c>
      <c r="Q70" s="29">
        <v>19.420000000000002</v>
      </c>
    </row>
    <row r="71" spans="1:17" ht="15.75" x14ac:dyDescent="0.25">
      <c r="A71" s="11">
        <v>65</v>
      </c>
      <c r="B71" s="12" t="s">
        <v>168</v>
      </c>
      <c r="C71" s="14" t="s">
        <v>179</v>
      </c>
      <c r="D71" s="26">
        <v>38296</v>
      </c>
      <c r="E71" s="14" t="s">
        <v>22</v>
      </c>
      <c r="F71" s="29" t="s">
        <v>13</v>
      </c>
      <c r="G71" s="29" t="s">
        <v>13</v>
      </c>
      <c r="H71" s="29" t="s">
        <v>13</v>
      </c>
      <c r="I71" s="29" t="s">
        <v>13</v>
      </c>
      <c r="J71" s="29" t="s">
        <v>13</v>
      </c>
      <c r="K71" s="29" t="s">
        <v>13</v>
      </c>
      <c r="L71" s="29" t="s">
        <v>13</v>
      </c>
      <c r="M71" s="29" t="s">
        <v>13</v>
      </c>
      <c r="N71" s="29">
        <v>37</v>
      </c>
      <c r="O71" s="29">
        <v>40</v>
      </c>
      <c r="P71" s="29">
        <v>10.01</v>
      </c>
      <c r="Q71" s="29">
        <v>9.3800000000000008</v>
      </c>
    </row>
    <row r="72" spans="1:17" ht="15.75" x14ac:dyDescent="0.25">
      <c r="A72" s="11">
        <v>66</v>
      </c>
      <c r="B72" s="12" t="s">
        <v>168</v>
      </c>
      <c r="C72" s="27" t="s">
        <v>180</v>
      </c>
      <c r="D72" s="15">
        <v>38069</v>
      </c>
      <c r="E72" s="14" t="s">
        <v>25</v>
      </c>
      <c r="F72" s="29">
        <v>30</v>
      </c>
      <c r="G72" s="29">
        <v>10</v>
      </c>
      <c r="H72" s="29">
        <v>3</v>
      </c>
      <c r="I72" s="29">
        <v>330</v>
      </c>
      <c r="J72" s="29" t="s">
        <v>13</v>
      </c>
      <c r="K72" s="29">
        <v>22</v>
      </c>
      <c r="L72" s="29">
        <v>0</v>
      </c>
      <c r="M72" s="29">
        <v>23.07</v>
      </c>
      <c r="N72" s="29" t="s">
        <v>13</v>
      </c>
      <c r="O72" s="29" t="s">
        <v>13</v>
      </c>
      <c r="P72" s="29" t="s">
        <v>13</v>
      </c>
      <c r="Q72" s="29" t="s">
        <v>13</v>
      </c>
    </row>
    <row r="73" spans="1:17" ht="15.75" x14ac:dyDescent="0.25">
      <c r="A73" s="11">
        <v>67</v>
      </c>
      <c r="B73" s="12" t="s">
        <v>181</v>
      </c>
      <c r="C73" s="14" t="s">
        <v>182</v>
      </c>
      <c r="D73" s="15">
        <v>37466</v>
      </c>
      <c r="E73" s="14" t="s">
        <v>22</v>
      </c>
      <c r="F73" s="29">
        <v>50</v>
      </c>
      <c r="G73" s="29">
        <v>17</v>
      </c>
      <c r="H73" s="29">
        <v>11</v>
      </c>
      <c r="I73" s="29">
        <v>30.78</v>
      </c>
      <c r="J73" s="29">
        <f>17.2+32.2</f>
        <v>49.400000000000006</v>
      </c>
      <c r="K73" s="29">
        <v>26</v>
      </c>
      <c r="L73" s="29">
        <v>50</v>
      </c>
      <c r="M73" s="29">
        <v>16.91</v>
      </c>
      <c r="N73" s="29">
        <v>24</v>
      </c>
      <c r="O73" s="29">
        <v>62</v>
      </c>
      <c r="P73" s="29">
        <v>9</v>
      </c>
      <c r="Q73" s="29">
        <v>8.3800000000000008</v>
      </c>
    </row>
    <row r="74" spans="1:17" ht="15.75" x14ac:dyDescent="0.25">
      <c r="A74" s="11">
        <v>68</v>
      </c>
      <c r="B74" s="12" t="s">
        <v>181</v>
      </c>
      <c r="C74" s="14" t="s">
        <v>183</v>
      </c>
      <c r="D74" s="15">
        <v>37523</v>
      </c>
      <c r="E74" s="14" t="s">
        <v>25</v>
      </c>
      <c r="F74" s="29">
        <v>33</v>
      </c>
      <c r="G74" s="29">
        <v>18</v>
      </c>
      <c r="H74" s="29">
        <v>8</v>
      </c>
      <c r="I74" s="29">
        <v>29.78</v>
      </c>
      <c r="J74" s="29">
        <f>27.7+48.1</f>
        <v>75.8</v>
      </c>
      <c r="K74" s="29">
        <v>26</v>
      </c>
      <c r="L74" s="29">
        <v>36</v>
      </c>
      <c r="M74" s="29">
        <v>21.19</v>
      </c>
      <c r="N74" s="29">
        <v>13</v>
      </c>
      <c r="O74" s="29">
        <v>38</v>
      </c>
      <c r="P74" s="29">
        <v>10.38</v>
      </c>
      <c r="Q74" s="29">
        <v>10.56</v>
      </c>
    </row>
    <row r="75" spans="1:17" ht="15.75" x14ac:dyDescent="0.25">
      <c r="A75" s="11">
        <v>69</v>
      </c>
      <c r="B75" s="12" t="s">
        <v>181</v>
      </c>
      <c r="C75" s="14" t="s">
        <v>184</v>
      </c>
      <c r="D75" s="15">
        <v>37576</v>
      </c>
      <c r="E75" s="14" t="s">
        <v>22</v>
      </c>
      <c r="F75" s="29">
        <v>50</v>
      </c>
      <c r="G75" s="29">
        <v>14</v>
      </c>
      <c r="H75" s="29">
        <v>11</v>
      </c>
      <c r="I75" s="29">
        <v>45.61</v>
      </c>
      <c r="J75" s="29">
        <f>18.1+36.3</f>
        <v>54.4</v>
      </c>
      <c r="K75" s="29">
        <v>55</v>
      </c>
      <c r="L75" s="29">
        <v>19</v>
      </c>
      <c r="M75" s="29" t="s">
        <v>13</v>
      </c>
      <c r="N75" s="29" t="s">
        <v>13</v>
      </c>
      <c r="O75" s="29" t="s">
        <v>13</v>
      </c>
      <c r="P75" s="29" t="s">
        <v>13</v>
      </c>
      <c r="Q75" s="29" t="s">
        <v>13</v>
      </c>
    </row>
    <row r="76" spans="1:17" ht="15.75" x14ac:dyDescent="0.25">
      <c r="A76" s="11">
        <v>70</v>
      </c>
      <c r="B76" s="12" t="s">
        <v>181</v>
      </c>
      <c r="C76" s="14" t="s">
        <v>185</v>
      </c>
      <c r="D76" s="15">
        <v>37757</v>
      </c>
      <c r="E76" s="14" t="s">
        <v>22</v>
      </c>
      <c r="F76" s="29">
        <v>48</v>
      </c>
      <c r="G76" s="29">
        <v>13</v>
      </c>
      <c r="H76" s="29">
        <v>7</v>
      </c>
      <c r="I76" s="29">
        <v>35.299999999999997</v>
      </c>
      <c r="J76" s="29">
        <f>30.3+37.4</f>
        <v>67.7</v>
      </c>
      <c r="K76" s="29">
        <v>44</v>
      </c>
      <c r="L76" s="29">
        <v>47</v>
      </c>
      <c r="M76" s="29">
        <v>17.559999999999999</v>
      </c>
      <c r="N76" s="29">
        <v>41</v>
      </c>
      <c r="O76" s="29">
        <v>63</v>
      </c>
      <c r="P76" s="29">
        <v>8.7200000000000006</v>
      </c>
      <c r="Q76" s="29">
        <v>8.19</v>
      </c>
    </row>
    <row r="77" spans="1:17" ht="15.75" x14ac:dyDescent="0.25">
      <c r="A77" s="11">
        <v>71</v>
      </c>
      <c r="B77" s="12" t="s">
        <v>181</v>
      </c>
      <c r="C77" s="14" t="s">
        <v>186</v>
      </c>
      <c r="D77" s="15">
        <v>37779</v>
      </c>
      <c r="E77" s="14" t="s">
        <v>25</v>
      </c>
      <c r="F77" s="29">
        <v>52</v>
      </c>
      <c r="G77" s="29">
        <v>16</v>
      </c>
      <c r="H77" s="29">
        <v>7</v>
      </c>
      <c r="I77" s="29">
        <v>45.81</v>
      </c>
      <c r="J77" s="29">
        <f>25+44</f>
        <v>69</v>
      </c>
      <c r="K77" s="29">
        <v>56</v>
      </c>
      <c r="L77" s="29">
        <v>26</v>
      </c>
      <c r="M77" s="29" t="s">
        <v>13</v>
      </c>
      <c r="N77" s="29">
        <v>35</v>
      </c>
      <c r="O77" s="29">
        <v>49</v>
      </c>
      <c r="P77" s="29">
        <v>9.94</v>
      </c>
      <c r="Q77" s="29" t="s">
        <v>13</v>
      </c>
    </row>
    <row r="78" spans="1:17" ht="15.75" x14ac:dyDescent="0.25">
      <c r="A78" s="11">
        <v>72</v>
      </c>
      <c r="B78" s="12" t="s">
        <v>181</v>
      </c>
      <c r="C78" s="14" t="s">
        <v>187</v>
      </c>
      <c r="D78" s="15">
        <v>37548</v>
      </c>
      <c r="E78" s="14" t="s">
        <v>22</v>
      </c>
      <c r="F78" s="29">
        <v>57</v>
      </c>
      <c r="G78" s="29">
        <v>20</v>
      </c>
      <c r="H78" s="29">
        <v>11</v>
      </c>
      <c r="I78" s="29">
        <v>34.119999999999997</v>
      </c>
      <c r="J78" s="29">
        <f>18.9+31.5</f>
        <v>50.4</v>
      </c>
      <c r="K78" s="29">
        <v>15</v>
      </c>
      <c r="L78" s="29">
        <v>66</v>
      </c>
      <c r="M78" s="29">
        <v>15.22</v>
      </c>
      <c r="N78" s="29">
        <v>38</v>
      </c>
      <c r="O78" s="29">
        <v>57</v>
      </c>
      <c r="P78" s="29">
        <v>8.7799999999999994</v>
      </c>
      <c r="Q78" s="29">
        <v>8.06</v>
      </c>
    </row>
    <row r="79" spans="1:17" ht="15.75" x14ac:dyDescent="0.25">
      <c r="A79" s="11">
        <v>73</v>
      </c>
      <c r="B79" s="12" t="s">
        <v>181</v>
      </c>
      <c r="C79" s="14" t="s">
        <v>188</v>
      </c>
      <c r="D79" s="15">
        <v>37864</v>
      </c>
      <c r="E79" s="14" t="s">
        <v>22</v>
      </c>
      <c r="F79" s="29">
        <v>55</v>
      </c>
      <c r="G79" s="29">
        <v>20</v>
      </c>
      <c r="H79" s="29">
        <v>7</v>
      </c>
      <c r="I79" s="29">
        <v>35.26</v>
      </c>
      <c r="J79" s="29">
        <f>36.1+43.3</f>
        <v>79.400000000000006</v>
      </c>
      <c r="K79" s="29">
        <v>50</v>
      </c>
      <c r="L79" s="29">
        <v>50</v>
      </c>
      <c r="M79" s="29">
        <v>15.4</v>
      </c>
      <c r="N79" s="29">
        <v>29</v>
      </c>
      <c r="O79" s="29">
        <v>56</v>
      </c>
      <c r="P79" s="29">
        <v>9.1999999999999993</v>
      </c>
      <c r="Q79" s="29">
        <v>10.56</v>
      </c>
    </row>
    <row r="80" spans="1:17" ht="15.75" x14ac:dyDescent="0.25">
      <c r="A80" s="11">
        <v>74</v>
      </c>
      <c r="B80" s="12" t="s">
        <v>181</v>
      </c>
      <c r="C80" s="14" t="s">
        <v>189</v>
      </c>
      <c r="D80" s="15">
        <v>37484</v>
      </c>
      <c r="E80" s="14" t="s">
        <v>22</v>
      </c>
      <c r="F80" s="29">
        <v>63</v>
      </c>
      <c r="G80" s="29">
        <v>14</v>
      </c>
      <c r="H80" s="29">
        <v>11</v>
      </c>
      <c r="I80" s="29">
        <v>39.090000000000003</v>
      </c>
      <c r="J80" s="29">
        <f>19.7+32.4</f>
        <v>52.099999999999994</v>
      </c>
      <c r="K80" s="29">
        <v>49</v>
      </c>
      <c r="L80" s="29">
        <v>80</v>
      </c>
      <c r="M80" s="29">
        <v>16.75</v>
      </c>
      <c r="N80" s="29">
        <v>16</v>
      </c>
      <c r="O80" s="29">
        <v>70</v>
      </c>
      <c r="P80" s="29">
        <v>8.3000000000000007</v>
      </c>
      <c r="Q80" s="29">
        <v>8.3800000000000008</v>
      </c>
    </row>
    <row r="81" spans="1:17" ht="15.75" x14ac:dyDescent="0.25">
      <c r="A81" s="11">
        <v>75</v>
      </c>
      <c r="B81" s="12" t="s">
        <v>181</v>
      </c>
      <c r="C81" s="14" t="s">
        <v>190</v>
      </c>
      <c r="D81" s="15">
        <v>37480</v>
      </c>
      <c r="E81" s="14" t="s">
        <v>25</v>
      </c>
      <c r="F81" s="29">
        <v>40</v>
      </c>
      <c r="G81" s="29">
        <v>15</v>
      </c>
      <c r="H81" s="29">
        <v>9</v>
      </c>
      <c r="I81" s="29">
        <v>37.340000000000003</v>
      </c>
      <c r="J81" s="29">
        <f>42+48</f>
        <v>90</v>
      </c>
      <c r="K81" s="29">
        <v>53</v>
      </c>
      <c r="L81" s="29">
        <v>37</v>
      </c>
      <c r="M81" s="29" t="s">
        <v>13</v>
      </c>
      <c r="N81" s="29">
        <v>12</v>
      </c>
      <c r="O81" s="29">
        <v>45</v>
      </c>
      <c r="P81" s="29">
        <v>10.9</v>
      </c>
      <c r="Q81" s="29">
        <v>11.09</v>
      </c>
    </row>
    <row r="82" spans="1:17" ht="15.75" x14ac:dyDescent="0.25">
      <c r="A82" s="11">
        <v>76</v>
      </c>
      <c r="B82" s="12" t="s">
        <v>181</v>
      </c>
      <c r="C82" s="14" t="s">
        <v>191</v>
      </c>
      <c r="D82" s="15">
        <v>37856</v>
      </c>
      <c r="E82" s="14" t="s">
        <v>22</v>
      </c>
      <c r="F82" s="29" t="s">
        <v>13</v>
      </c>
      <c r="G82" s="29" t="s">
        <v>13</v>
      </c>
      <c r="H82" s="29" t="s">
        <v>13</v>
      </c>
      <c r="I82" s="29" t="s">
        <v>13</v>
      </c>
      <c r="J82" s="29" t="s">
        <v>13</v>
      </c>
      <c r="K82" s="29" t="s">
        <v>13</v>
      </c>
      <c r="L82" s="29" t="s">
        <v>13</v>
      </c>
      <c r="M82" s="29" t="s">
        <v>13</v>
      </c>
      <c r="N82" s="29" t="s">
        <v>13</v>
      </c>
      <c r="O82" s="29" t="s">
        <v>13</v>
      </c>
      <c r="P82" s="29" t="s">
        <v>13</v>
      </c>
      <c r="Q82" s="29" t="s">
        <v>13</v>
      </c>
    </row>
    <row r="83" spans="1:17" ht="15.75" x14ac:dyDescent="0.25">
      <c r="A83" s="11">
        <v>77</v>
      </c>
      <c r="B83" s="12" t="s">
        <v>181</v>
      </c>
      <c r="C83" s="14" t="s">
        <v>192</v>
      </c>
      <c r="D83" s="15">
        <v>37495</v>
      </c>
      <c r="E83" s="14" t="s">
        <v>22</v>
      </c>
      <c r="F83" s="29" t="s">
        <v>13</v>
      </c>
      <c r="G83" s="29" t="s">
        <v>13</v>
      </c>
      <c r="H83" s="29" t="s">
        <v>13</v>
      </c>
      <c r="I83" s="29" t="s">
        <v>13</v>
      </c>
      <c r="J83" s="29" t="s">
        <v>13</v>
      </c>
      <c r="K83" s="29" t="s">
        <v>13</v>
      </c>
      <c r="L83" s="29" t="s">
        <v>13</v>
      </c>
      <c r="M83" s="29" t="s">
        <v>13</v>
      </c>
      <c r="N83" s="29" t="s">
        <v>13</v>
      </c>
      <c r="O83" s="29" t="s">
        <v>13</v>
      </c>
      <c r="P83" s="29" t="s">
        <v>13</v>
      </c>
      <c r="Q83" s="29" t="s">
        <v>13</v>
      </c>
    </row>
    <row r="84" spans="1:17" ht="15.75" x14ac:dyDescent="0.25">
      <c r="A84" s="11">
        <v>78</v>
      </c>
      <c r="B84" s="12" t="s">
        <v>181</v>
      </c>
      <c r="C84" s="14" t="s">
        <v>193</v>
      </c>
      <c r="D84" s="15">
        <v>37689</v>
      </c>
      <c r="E84" s="14" t="s">
        <v>22</v>
      </c>
      <c r="F84" s="29">
        <v>58</v>
      </c>
      <c r="G84" s="29">
        <v>18</v>
      </c>
      <c r="H84" s="29">
        <v>10</v>
      </c>
      <c r="I84" s="29">
        <v>44.73</v>
      </c>
      <c r="J84" s="29">
        <f>21.3+31.2</f>
        <v>52.5</v>
      </c>
      <c r="K84" s="29">
        <v>55</v>
      </c>
      <c r="L84" s="29">
        <v>62</v>
      </c>
      <c r="M84" s="29">
        <v>17.059999999999999</v>
      </c>
      <c r="N84" s="29">
        <v>14</v>
      </c>
      <c r="O84" s="29">
        <v>70</v>
      </c>
      <c r="P84" s="29">
        <v>8.5399999999999991</v>
      </c>
      <c r="Q84" s="29">
        <v>8.06</v>
      </c>
    </row>
    <row r="85" spans="1:17" ht="15.75" x14ac:dyDescent="0.25">
      <c r="A85" s="11">
        <v>79</v>
      </c>
      <c r="B85" s="12" t="s">
        <v>181</v>
      </c>
      <c r="C85" s="14" t="s">
        <v>194</v>
      </c>
      <c r="D85" s="15">
        <v>37475</v>
      </c>
      <c r="E85" s="14" t="s">
        <v>22</v>
      </c>
      <c r="F85" s="29" t="s">
        <v>13</v>
      </c>
      <c r="G85" s="29" t="s">
        <v>13</v>
      </c>
      <c r="H85" s="29" t="s">
        <v>13</v>
      </c>
      <c r="I85" s="29" t="s">
        <v>13</v>
      </c>
      <c r="J85" s="29" t="s">
        <v>13</v>
      </c>
      <c r="K85" s="29" t="s">
        <v>13</v>
      </c>
      <c r="L85" s="29" t="s">
        <v>13</v>
      </c>
      <c r="M85" s="29" t="s">
        <v>13</v>
      </c>
      <c r="N85" s="29" t="s">
        <v>13</v>
      </c>
      <c r="O85" s="29" t="s">
        <v>13</v>
      </c>
      <c r="P85" s="29" t="s">
        <v>13</v>
      </c>
      <c r="Q85" s="29" t="s">
        <v>13</v>
      </c>
    </row>
    <row r="86" spans="1:17" ht="15.75" x14ac:dyDescent="0.25">
      <c r="A86" s="11">
        <v>80</v>
      </c>
      <c r="B86" s="12" t="s">
        <v>195</v>
      </c>
      <c r="C86" s="14" t="s">
        <v>196</v>
      </c>
      <c r="D86" s="15">
        <v>37930</v>
      </c>
      <c r="E86" s="14" t="s">
        <v>25</v>
      </c>
      <c r="F86" s="29">
        <v>46</v>
      </c>
      <c r="G86" s="29">
        <v>19</v>
      </c>
      <c r="H86" s="29">
        <v>8</v>
      </c>
      <c r="I86" s="29">
        <v>117.34</v>
      </c>
      <c r="J86" s="29">
        <f>50.4+60</f>
        <v>110.4</v>
      </c>
      <c r="K86" s="29">
        <v>22</v>
      </c>
      <c r="L86" s="29">
        <v>10</v>
      </c>
      <c r="M86" s="29" t="s">
        <v>13</v>
      </c>
      <c r="N86" s="29">
        <v>2</v>
      </c>
      <c r="O86" s="29">
        <v>42</v>
      </c>
      <c r="P86" s="29">
        <v>9.32</v>
      </c>
      <c r="Q86" s="29">
        <v>12.32</v>
      </c>
    </row>
    <row r="87" spans="1:17" ht="15.75" x14ac:dyDescent="0.25">
      <c r="A87" s="11">
        <v>81</v>
      </c>
      <c r="B87" s="12" t="s">
        <v>195</v>
      </c>
      <c r="C87" s="16" t="s">
        <v>197</v>
      </c>
      <c r="D87" s="15">
        <v>37946</v>
      </c>
      <c r="E87" s="14" t="s">
        <v>22</v>
      </c>
      <c r="F87" s="29" t="s">
        <v>13</v>
      </c>
      <c r="G87" s="29" t="s">
        <v>13</v>
      </c>
      <c r="H87" s="29" t="s">
        <v>13</v>
      </c>
      <c r="I87" s="29" t="s">
        <v>13</v>
      </c>
      <c r="J87" s="29" t="s">
        <v>13</v>
      </c>
      <c r="K87" s="29" t="s">
        <v>13</v>
      </c>
      <c r="L87" s="29" t="s">
        <v>13</v>
      </c>
      <c r="M87" s="29" t="s">
        <v>13</v>
      </c>
      <c r="N87" s="29" t="s">
        <v>13</v>
      </c>
      <c r="O87" s="29" t="s">
        <v>13</v>
      </c>
      <c r="P87" s="29" t="s">
        <v>13</v>
      </c>
      <c r="Q87" s="29" t="s">
        <v>13</v>
      </c>
    </row>
    <row r="88" spans="1:17" ht="15.75" x14ac:dyDescent="0.25">
      <c r="A88" s="11">
        <v>82</v>
      </c>
      <c r="B88" s="12" t="s">
        <v>195</v>
      </c>
      <c r="C88" s="14" t="s">
        <v>198</v>
      </c>
      <c r="D88" s="15">
        <v>37811</v>
      </c>
      <c r="E88" s="14" t="s">
        <v>22</v>
      </c>
      <c r="F88" s="29">
        <v>51</v>
      </c>
      <c r="G88" s="29">
        <v>5</v>
      </c>
      <c r="H88" s="29">
        <v>9</v>
      </c>
      <c r="I88" s="29">
        <v>130</v>
      </c>
      <c r="J88" s="29">
        <f>52.7+48.7</f>
        <v>101.4</v>
      </c>
      <c r="K88" s="29">
        <v>54</v>
      </c>
      <c r="L88" s="29">
        <v>10</v>
      </c>
      <c r="M88" s="29">
        <v>30.5</v>
      </c>
      <c r="N88" s="29">
        <v>24</v>
      </c>
      <c r="O88" s="29">
        <v>34</v>
      </c>
      <c r="P88" s="29" t="s">
        <v>13</v>
      </c>
      <c r="Q88" s="29" t="s">
        <v>13</v>
      </c>
    </row>
    <row r="89" spans="1:17" ht="15.75" x14ac:dyDescent="0.25">
      <c r="A89" s="11">
        <v>83</v>
      </c>
      <c r="B89" s="12" t="s">
        <v>195</v>
      </c>
      <c r="C89" s="14" t="s">
        <v>199</v>
      </c>
      <c r="D89" s="15">
        <v>37777</v>
      </c>
      <c r="E89" s="14" t="s">
        <v>22</v>
      </c>
      <c r="F89" s="29">
        <v>54</v>
      </c>
      <c r="G89" s="29">
        <v>9</v>
      </c>
      <c r="H89" s="29">
        <v>6</v>
      </c>
      <c r="I89" s="29">
        <v>105.05</v>
      </c>
      <c r="J89" s="29">
        <f>40.4+42.4</f>
        <v>82.8</v>
      </c>
      <c r="K89" s="29">
        <v>50</v>
      </c>
      <c r="L89" s="29">
        <v>17</v>
      </c>
      <c r="M89" s="29" t="s">
        <v>13</v>
      </c>
      <c r="N89" s="29">
        <v>11</v>
      </c>
      <c r="O89" s="29">
        <v>50</v>
      </c>
      <c r="P89" s="29">
        <v>8.73</v>
      </c>
      <c r="Q89" s="29">
        <v>9.26</v>
      </c>
    </row>
    <row r="90" spans="1:17" ht="15.75" x14ac:dyDescent="0.25">
      <c r="A90" s="11">
        <v>84</v>
      </c>
      <c r="B90" s="12" t="s">
        <v>195</v>
      </c>
      <c r="C90" s="14" t="s">
        <v>200</v>
      </c>
      <c r="D90" s="15">
        <v>38488</v>
      </c>
      <c r="E90" s="14" t="s">
        <v>25</v>
      </c>
      <c r="F90" s="29">
        <v>53</v>
      </c>
      <c r="G90" s="29">
        <v>13</v>
      </c>
      <c r="H90" s="29">
        <v>7</v>
      </c>
      <c r="I90" s="29">
        <v>80.66</v>
      </c>
      <c r="J90" s="29">
        <f>26.4+46.5</f>
        <v>72.900000000000006</v>
      </c>
      <c r="K90" s="29">
        <v>82</v>
      </c>
      <c r="L90" s="29">
        <v>18</v>
      </c>
      <c r="M90" s="29" t="s">
        <v>13</v>
      </c>
      <c r="N90" s="29">
        <v>31</v>
      </c>
      <c r="O90" s="29">
        <v>46</v>
      </c>
      <c r="P90" s="29">
        <v>9.58</v>
      </c>
      <c r="Q90" s="29">
        <v>11.43</v>
      </c>
    </row>
    <row r="91" spans="1:17" ht="15.75" x14ac:dyDescent="0.25">
      <c r="A91" s="11">
        <v>85</v>
      </c>
      <c r="B91" s="12" t="s">
        <v>195</v>
      </c>
      <c r="C91" s="14" t="s">
        <v>201</v>
      </c>
      <c r="D91" s="15">
        <v>37674</v>
      </c>
      <c r="E91" s="14" t="s">
        <v>22</v>
      </c>
      <c r="F91" s="29" t="s">
        <v>13</v>
      </c>
      <c r="G91" s="29" t="s">
        <v>13</v>
      </c>
      <c r="H91" s="29" t="s">
        <v>13</v>
      </c>
      <c r="I91" s="29" t="s">
        <v>13</v>
      </c>
      <c r="J91" s="29" t="s">
        <v>13</v>
      </c>
      <c r="K91" s="29" t="s">
        <v>13</v>
      </c>
      <c r="L91" s="29" t="s">
        <v>13</v>
      </c>
      <c r="M91" s="29">
        <v>14.44</v>
      </c>
      <c r="N91" s="29">
        <v>13</v>
      </c>
      <c r="O91" s="29">
        <v>39</v>
      </c>
      <c r="P91" s="29">
        <v>8.49</v>
      </c>
      <c r="Q91" s="29">
        <v>10.28</v>
      </c>
    </row>
    <row r="92" spans="1:17" ht="15.75" x14ac:dyDescent="0.25">
      <c r="A92" s="11">
        <v>86</v>
      </c>
      <c r="B92" s="12" t="s">
        <v>195</v>
      </c>
      <c r="C92" s="14" t="s">
        <v>202</v>
      </c>
      <c r="D92" s="15">
        <v>37562</v>
      </c>
      <c r="E92" s="14" t="s">
        <v>25</v>
      </c>
      <c r="F92" s="29" t="s">
        <v>13</v>
      </c>
      <c r="G92" s="29" t="s">
        <v>13</v>
      </c>
      <c r="H92" s="29" t="s">
        <v>13</v>
      </c>
      <c r="I92" s="29" t="s">
        <v>13</v>
      </c>
      <c r="J92" s="29" t="s">
        <v>13</v>
      </c>
      <c r="K92" s="29" t="s">
        <v>13</v>
      </c>
      <c r="L92" s="29" t="s">
        <v>13</v>
      </c>
      <c r="M92" s="29" t="s">
        <v>13</v>
      </c>
      <c r="N92" s="29" t="s">
        <v>13</v>
      </c>
      <c r="O92" s="29" t="s">
        <v>13</v>
      </c>
      <c r="P92" s="29" t="s">
        <v>13</v>
      </c>
      <c r="Q92" s="29" t="s">
        <v>13</v>
      </c>
    </row>
    <row r="93" spans="1:17" ht="15.75" x14ac:dyDescent="0.25">
      <c r="A93" s="11">
        <v>87</v>
      </c>
      <c r="B93" s="12" t="s">
        <v>195</v>
      </c>
      <c r="C93" s="14" t="s">
        <v>203</v>
      </c>
      <c r="D93" s="15">
        <v>37933</v>
      </c>
      <c r="E93" s="14" t="s">
        <v>22</v>
      </c>
      <c r="F93" s="29">
        <v>50</v>
      </c>
      <c r="G93" s="29">
        <v>-9</v>
      </c>
      <c r="H93" s="29">
        <v>6</v>
      </c>
      <c r="I93" s="29">
        <v>71.040000000000006</v>
      </c>
      <c r="J93" s="29">
        <f>27.4+47.5</f>
        <v>74.900000000000006</v>
      </c>
      <c r="K93" s="29">
        <v>13</v>
      </c>
      <c r="L93" s="29">
        <v>2</v>
      </c>
      <c r="M93" s="29" t="s">
        <v>13</v>
      </c>
      <c r="N93" s="29">
        <v>17</v>
      </c>
      <c r="O93" s="29">
        <v>24</v>
      </c>
      <c r="P93" s="29">
        <v>10.94</v>
      </c>
      <c r="Q93" s="29">
        <v>12.26</v>
      </c>
    </row>
    <row r="94" spans="1:17" ht="15.75" x14ac:dyDescent="0.25">
      <c r="A94" s="11">
        <v>88</v>
      </c>
      <c r="B94" s="12" t="s">
        <v>195</v>
      </c>
      <c r="C94" s="14" t="s">
        <v>204</v>
      </c>
      <c r="D94" s="15">
        <v>38394</v>
      </c>
      <c r="E94" s="14" t="s">
        <v>25</v>
      </c>
      <c r="F94" s="29">
        <v>43</v>
      </c>
      <c r="G94" s="29">
        <v>4</v>
      </c>
      <c r="H94" s="29">
        <v>8</v>
      </c>
      <c r="I94" s="29">
        <v>280</v>
      </c>
      <c r="J94" s="29">
        <f>60+52.85</f>
        <v>112.85</v>
      </c>
      <c r="K94" s="29">
        <v>49</v>
      </c>
      <c r="L94" s="29">
        <v>2</v>
      </c>
      <c r="M94" s="29">
        <v>25.72</v>
      </c>
      <c r="N94" s="29">
        <v>11</v>
      </c>
      <c r="O94" s="29">
        <v>25</v>
      </c>
      <c r="P94" s="29">
        <v>12.18</v>
      </c>
      <c r="Q94" s="29">
        <v>11</v>
      </c>
    </row>
    <row r="95" spans="1:17" ht="15.75" x14ac:dyDescent="0.25">
      <c r="A95" s="11">
        <v>89</v>
      </c>
      <c r="B95" s="12" t="s">
        <v>195</v>
      </c>
      <c r="C95" s="14" t="s">
        <v>205</v>
      </c>
      <c r="D95" s="15">
        <v>38332</v>
      </c>
      <c r="E95" s="14" t="s">
        <v>25</v>
      </c>
      <c r="F95" s="29" t="s">
        <v>13</v>
      </c>
      <c r="G95" s="29" t="s">
        <v>13</v>
      </c>
      <c r="H95" s="29" t="s">
        <v>13</v>
      </c>
      <c r="I95" s="29" t="s">
        <v>13</v>
      </c>
      <c r="J95" s="29" t="s">
        <v>13</v>
      </c>
      <c r="K95" s="29" t="s">
        <v>13</v>
      </c>
      <c r="L95" s="29" t="s">
        <v>13</v>
      </c>
      <c r="M95" s="29" t="s">
        <v>13</v>
      </c>
      <c r="N95" s="29" t="s">
        <v>13</v>
      </c>
      <c r="O95" s="29" t="s">
        <v>13</v>
      </c>
      <c r="P95" s="29" t="s">
        <v>13</v>
      </c>
      <c r="Q95" s="29" t="s">
        <v>13</v>
      </c>
    </row>
    <row r="96" spans="1:17" ht="15.75" x14ac:dyDescent="0.25">
      <c r="A96" s="11">
        <v>90</v>
      </c>
      <c r="B96" s="12" t="s">
        <v>195</v>
      </c>
      <c r="C96" s="14" t="s">
        <v>206</v>
      </c>
      <c r="D96" s="15">
        <v>37771</v>
      </c>
      <c r="E96" s="14" t="s">
        <v>22</v>
      </c>
      <c r="F96" s="29">
        <v>53</v>
      </c>
      <c r="G96" s="29">
        <v>15</v>
      </c>
      <c r="H96" s="29">
        <v>11</v>
      </c>
      <c r="I96" s="29">
        <v>73.61</v>
      </c>
      <c r="J96" s="29">
        <f>54.66+62</f>
        <v>116.66</v>
      </c>
      <c r="K96" s="29">
        <v>61</v>
      </c>
      <c r="L96" s="29">
        <v>21</v>
      </c>
      <c r="M96" s="29">
        <v>21.07</v>
      </c>
      <c r="N96" s="29">
        <v>39</v>
      </c>
      <c r="O96" s="29">
        <v>52</v>
      </c>
      <c r="P96" s="29">
        <v>8.85</v>
      </c>
      <c r="Q96" s="29">
        <v>10.52</v>
      </c>
    </row>
    <row r="97" spans="1:17" ht="15.75" x14ac:dyDescent="0.25">
      <c r="A97" s="11">
        <v>91</v>
      </c>
      <c r="B97" s="12" t="s">
        <v>195</v>
      </c>
      <c r="C97" s="14" t="s">
        <v>207</v>
      </c>
      <c r="D97" s="15">
        <v>37768</v>
      </c>
      <c r="E97" s="14" t="s">
        <v>22</v>
      </c>
      <c r="F97" s="29">
        <v>43</v>
      </c>
      <c r="G97" s="29">
        <v>13</v>
      </c>
      <c r="H97" s="29">
        <v>7</v>
      </c>
      <c r="I97" s="29">
        <v>290</v>
      </c>
      <c r="J97" s="29">
        <f>36.7+60</f>
        <v>96.7</v>
      </c>
      <c r="K97" s="29">
        <v>15</v>
      </c>
      <c r="L97" s="29">
        <v>21</v>
      </c>
      <c r="M97" s="29">
        <v>18.84</v>
      </c>
      <c r="N97" s="29">
        <v>11</v>
      </c>
      <c r="O97" s="29">
        <v>56</v>
      </c>
      <c r="P97" s="29">
        <v>9.26</v>
      </c>
      <c r="Q97" s="29">
        <v>9.27</v>
      </c>
    </row>
    <row r="98" spans="1:17" ht="15.75" x14ac:dyDescent="0.25">
      <c r="A98" s="11">
        <v>92</v>
      </c>
      <c r="B98" s="12" t="s">
        <v>208</v>
      </c>
      <c r="C98" s="16" t="s">
        <v>209</v>
      </c>
      <c r="D98" s="15">
        <v>38476</v>
      </c>
      <c r="E98" s="14" t="s">
        <v>25</v>
      </c>
      <c r="F98" s="29">
        <v>35</v>
      </c>
      <c r="G98" s="29">
        <v>11</v>
      </c>
      <c r="H98" s="29">
        <v>6</v>
      </c>
      <c r="I98" s="29">
        <v>190</v>
      </c>
      <c r="J98" s="29">
        <f>62.8+60</f>
        <v>122.8</v>
      </c>
      <c r="K98" s="29">
        <v>6</v>
      </c>
      <c r="L98" s="29">
        <v>0</v>
      </c>
      <c r="M98" s="29">
        <v>50.83</v>
      </c>
      <c r="N98" s="29">
        <v>34</v>
      </c>
      <c r="O98" s="29">
        <v>23</v>
      </c>
      <c r="P98" s="29">
        <v>12.4</v>
      </c>
      <c r="Q98" s="29">
        <v>13.36</v>
      </c>
    </row>
    <row r="99" spans="1:17" ht="15.75" x14ac:dyDescent="0.25">
      <c r="A99" s="11">
        <v>93</v>
      </c>
      <c r="B99" s="12" t="s">
        <v>208</v>
      </c>
      <c r="C99" s="16" t="s">
        <v>210</v>
      </c>
      <c r="D99" s="15">
        <v>38324</v>
      </c>
      <c r="E99" s="14" t="s">
        <v>22</v>
      </c>
      <c r="F99" s="29">
        <v>38</v>
      </c>
      <c r="G99" s="29">
        <v>13</v>
      </c>
      <c r="H99" s="29">
        <v>7</v>
      </c>
      <c r="I99" s="29">
        <v>85.28</v>
      </c>
      <c r="J99" s="29">
        <f>65.1+60</f>
        <v>125.1</v>
      </c>
      <c r="K99" s="29">
        <v>44</v>
      </c>
      <c r="L99" s="29">
        <v>29</v>
      </c>
      <c r="M99" s="29" t="s">
        <v>13</v>
      </c>
      <c r="N99" s="29">
        <v>2</v>
      </c>
      <c r="O99" s="29">
        <v>40</v>
      </c>
      <c r="P99" s="29">
        <v>10.96</v>
      </c>
      <c r="Q99" s="29">
        <v>11.45</v>
      </c>
    </row>
    <row r="100" spans="1:17" ht="15.75" x14ac:dyDescent="0.25">
      <c r="A100" s="11">
        <v>94</v>
      </c>
      <c r="B100" s="12" t="s">
        <v>208</v>
      </c>
      <c r="C100" s="16" t="s">
        <v>211</v>
      </c>
      <c r="D100" s="15">
        <v>38340</v>
      </c>
      <c r="E100" s="14" t="s">
        <v>25</v>
      </c>
      <c r="F100" s="29">
        <v>44</v>
      </c>
      <c r="G100" s="29">
        <v>23</v>
      </c>
      <c r="H100" s="29">
        <v>7</v>
      </c>
      <c r="I100" s="29">
        <v>63.85</v>
      </c>
      <c r="J100" s="29">
        <f>33.7+42.1</f>
        <v>75.800000000000011</v>
      </c>
      <c r="K100" s="29">
        <v>58</v>
      </c>
      <c r="L100" s="29">
        <v>5</v>
      </c>
      <c r="M100" s="29">
        <v>24.15</v>
      </c>
      <c r="N100" s="29">
        <v>21</v>
      </c>
      <c r="O100" s="29">
        <v>24</v>
      </c>
      <c r="P100" s="29">
        <v>9.7799999999999994</v>
      </c>
      <c r="Q100" s="29">
        <v>10.46</v>
      </c>
    </row>
    <row r="101" spans="1:17" ht="15.75" x14ac:dyDescent="0.25">
      <c r="A101" s="11">
        <v>95</v>
      </c>
      <c r="B101" s="12" t="s">
        <v>208</v>
      </c>
      <c r="C101" s="16" t="s">
        <v>212</v>
      </c>
      <c r="D101" s="3" t="s">
        <v>213</v>
      </c>
      <c r="E101" s="14" t="s">
        <v>25</v>
      </c>
      <c r="F101" s="29">
        <v>40</v>
      </c>
      <c r="G101" s="29">
        <v>15</v>
      </c>
      <c r="H101" s="29">
        <v>10</v>
      </c>
      <c r="I101" s="29">
        <v>105.39</v>
      </c>
      <c r="J101" s="29">
        <f>56+60</f>
        <v>116</v>
      </c>
      <c r="K101" s="29">
        <v>0</v>
      </c>
      <c r="L101" s="29">
        <v>3</v>
      </c>
      <c r="M101" s="29">
        <v>17.46</v>
      </c>
      <c r="N101" s="29">
        <v>5</v>
      </c>
      <c r="O101" s="29">
        <v>24</v>
      </c>
      <c r="P101" s="29">
        <v>10.56</v>
      </c>
      <c r="Q101" s="29">
        <v>11.37</v>
      </c>
    </row>
    <row r="102" spans="1:17" ht="15.75" x14ac:dyDescent="0.25">
      <c r="A102" s="11">
        <v>96</v>
      </c>
      <c r="B102" s="12" t="s">
        <v>208</v>
      </c>
      <c r="C102" s="16" t="s">
        <v>214</v>
      </c>
      <c r="D102" s="15">
        <v>38903</v>
      </c>
      <c r="E102" s="14" t="s">
        <v>25</v>
      </c>
      <c r="F102" s="29">
        <v>41</v>
      </c>
      <c r="G102" s="29">
        <v>18</v>
      </c>
      <c r="H102" s="29">
        <v>4</v>
      </c>
      <c r="I102" s="29">
        <v>97.25</v>
      </c>
      <c r="J102" s="29">
        <f>37.6+20+58.9</f>
        <v>116.5</v>
      </c>
      <c r="K102" s="29">
        <v>14</v>
      </c>
      <c r="L102" s="29">
        <v>1</v>
      </c>
      <c r="M102" s="29">
        <v>54.15</v>
      </c>
      <c r="N102" s="29">
        <v>25</v>
      </c>
      <c r="O102" s="29">
        <v>29</v>
      </c>
      <c r="P102" s="29">
        <v>11.92</v>
      </c>
      <c r="Q102" s="29">
        <v>11.45</v>
      </c>
    </row>
    <row r="103" spans="1:17" ht="15.75" x14ac:dyDescent="0.25">
      <c r="A103" s="11">
        <v>97</v>
      </c>
      <c r="B103" s="12" t="s">
        <v>208</v>
      </c>
      <c r="C103" s="16" t="s">
        <v>215</v>
      </c>
      <c r="D103" s="15">
        <v>38878</v>
      </c>
      <c r="E103" s="14" t="s">
        <v>25</v>
      </c>
      <c r="F103" s="29">
        <v>35</v>
      </c>
      <c r="G103" s="29">
        <v>15</v>
      </c>
      <c r="H103" s="29">
        <v>6</v>
      </c>
      <c r="I103" s="29">
        <v>290</v>
      </c>
      <c r="J103" s="29">
        <v>120</v>
      </c>
      <c r="K103" s="29">
        <v>7</v>
      </c>
      <c r="L103" s="29">
        <v>9</v>
      </c>
      <c r="M103" s="29">
        <v>26.53</v>
      </c>
      <c r="N103" s="29">
        <v>0</v>
      </c>
      <c r="O103" s="29">
        <v>23</v>
      </c>
      <c r="P103" s="29">
        <v>11.25</v>
      </c>
      <c r="Q103" s="29">
        <v>12.54</v>
      </c>
    </row>
    <row r="104" spans="1:17" ht="15.75" x14ac:dyDescent="0.25">
      <c r="A104" s="11">
        <v>98</v>
      </c>
      <c r="B104" s="12" t="s">
        <v>208</v>
      </c>
      <c r="C104" s="16" t="s">
        <v>216</v>
      </c>
      <c r="D104" s="15">
        <v>38454</v>
      </c>
      <c r="E104" s="14" t="s">
        <v>25</v>
      </c>
      <c r="F104" s="29" t="s">
        <v>13</v>
      </c>
      <c r="G104" s="29" t="s">
        <v>13</v>
      </c>
      <c r="H104" s="29" t="s">
        <v>13</v>
      </c>
      <c r="I104" s="29" t="s">
        <v>13</v>
      </c>
      <c r="J104" s="29" t="s">
        <v>13</v>
      </c>
      <c r="K104" s="29" t="s">
        <v>13</v>
      </c>
      <c r="L104" s="29" t="s">
        <v>13</v>
      </c>
      <c r="M104" s="29">
        <v>33.47</v>
      </c>
      <c r="N104" s="29" t="s">
        <v>13</v>
      </c>
      <c r="O104" s="29" t="s">
        <v>13</v>
      </c>
      <c r="P104" s="29" t="s">
        <v>13</v>
      </c>
      <c r="Q104" s="29" t="s">
        <v>13</v>
      </c>
    </row>
    <row r="105" spans="1:17" ht="15.75" x14ac:dyDescent="0.25">
      <c r="A105" s="11">
        <v>99</v>
      </c>
      <c r="B105" s="12" t="s">
        <v>208</v>
      </c>
      <c r="C105" s="16" t="s">
        <v>217</v>
      </c>
      <c r="D105" s="15">
        <v>38143</v>
      </c>
      <c r="E105" s="14" t="s">
        <v>25</v>
      </c>
      <c r="F105" s="29" t="s">
        <v>13</v>
      </c>
      <c r="G105" s="29" t="s">
        <v>13</v>
      </c>
      <c r="H105" s="29">
        <v>8</v>
      </c>
      <c r="I105" s="29">
        <v>210</v>
      </c>
      <c r="J105" s="29">
        <f>58.4+60</f>
        <v>118.4</v>
      </c>
      <c r="K105" s="29">
        <v>39</v>
      </c>
      <c r="L105" s="29" t="s">
        <v>13</v>
      </c>
      <c r="M105" s="29" t="s">
        <v>13</v>
      </c>
      <c r="N105" s="29">
        <v>8</v>
      </c>
      <c r="O105" s="29">
        <v>29</v>
      </c>
      <c r="P105" s="29">
        <v>11.28</v>
      </c>
      <c r="Q105" s="29" t="s">
        <v>13</v>
      </c>
    </row>
    <row r="106" spans="1:17" ht="15.75" x14ac:dyDescent="0.25">
      <c r="A106" s="11">
        <v>100</v>
      </c>
      <c r="B106" s="12" t="s">
        <v>208</v>
      </c>
      <c r="C106" s="16" t="s">
        <v>218</v>
      </c>
      <c r="D106" s="15">
        <v>38131</v>
      </c>
      <c r="E106" s="14" t="s">
        <v>25</v>
      </c>
      <c r="F106" s="29">
        <v>46</v>
      </c>
      <c r="G106" s="29">
        <v>11</v>
      </c>
      <c r="H106" s="29">
        <v>11</v>
      </c>
      <c r="I106" s="29">
        <v>102.4</v>
      </c>
      <c r="J106" s="29" t="s">
        <v>13</v>
      </c>
      <c r="K106" s="29">
        <v>12</v>
      </c>
      <c r="L106" s="29">
        <v>13</v>
      </c>
      <c r="M106" s="29" t="s">
        <v>13</v>
      </c>
      <c r="N106" s="29">
        <v>11</v>
      </c>
      <c r="O106" s="29">
        <v>34</v>
      </c>
      <c r="P106" s="29">
        <v>10.66</v>
      </c>
      <c r="Q106" s="29">
        <v>12.54</v>
      </c>
    </row>
    <row r="107" spans="1:17" ht="15.75" x14ac:dyDescent="0.25">
      <c r="A107" s="11">
        <v>101</v>
      </c>
      <c r="B107" s="12" t="s">
        <v>208</v>
      </c>
      <c r="C107" s="16" t="s">
        <v>219</v>
      </c>
      <c r="D107" s="15">
        <v>37714</v>
      </c>
      <c r="E107" s="14" t="s">
        <v>22</v>
      </c>
      <c r="F107" s="29">
        <v>46</v>
      </c>
      <c r="G107" s="29">
        <v>2</v>
      </c>
      <c r="H107" s="29">
        <v>8</v>
      </c>
      <c r="I107" s="29">
        <v>117.4</v>
      </c>
      <c r="J107" s="29">
        <v>120</v>
      </c>
      <c r="K107" s="29">
        <v>25</v>
      </c>
      <c r="L107" s="29">
        <v>18</v>
      </c>
      <c r="M107" s="29" t="s">
        <v>13</v>
      </c>
      <c r="N107" s="29">
        <v>7</v>
      </c>
      <c r="O107" s="29">
        <v>51</v>
      </c>
      <c r="P107" s="29">
        <v>12.12</v>
      </c>
      <c r="Q107" s="29">
        <v>9.44</v>
      </c>
    </row>
    <row r="108" spans="1:17" ht="15.75" x14ac:dyDescent="0.25">
      <c r="A108" s="11">
        <v>102</v>
      </c>
      <c r="B108" s="12" t="s">
        <v>208</v>
      </c>
      <c r="C108" s="16" t="s">
        <v>220</v>
      </c>
      <c r="D108" s="15">
        <v>37728</v>
      </c>
      <c r="E108" s="14" t="s">
        <v>22</v>
      </c>
      <c r="F108" s="29" t="s">
        <v>13</v>
      </c>
      <c r="G108" s="29" t="s">
        <v>13</v>
      </c>
      <c r="H108" s="29" t="s">
        <v>13</v>
      </c>
      <c r="I108" s="29" t="s">
        <v>13</v>
      </c>
      <c r="J108" s="29" t="s">
        <v>13</v>
      </c>
      <c r="K108" s="29" t="s">
        <v>13</v>
      </c>
      <c r="L108" s="29" t="s">
        <v>13</v>
      </c>
      <c r="M108" s="29" t="s">
        <v>13</v>
      </c>
      <c r="N108" s="29" t="s">
        <v>13</v>
      </c>
      <c r="O108" s="29" t="s">
        <v>13</v>
      </c>
      <c r="P108" s="29" t="s">
        <v>13</v>
      </c>
      <c r="Q108" s="29" t="s">
        <v>13</v>
      </c>
    </row>
    <row r="109" spans="1:17" ht="15.75" x14ac:dyDescent="0.25">
      <c r="A109" s="11">
        <v>103</v>
      </c>
      <c r="B109" s="12" t="s">
        <v>208</v>
      </c>
      <c r="C109" s="16" t="s">
        <v>221</v>
      </c>
      <c r="D109" s="15">
        <v>37863</v>
      </c>
      <c r="E109" s="14" t="s">
        <v>22</v>
      </c>
      <c r="F109" s="29" t="s">
        <v>13</v>
      </c>
      <c r="G109" s="29" t="s">
        <v>13</v>
      </c>
      <c r="H109" s="29" t="s">
        <v>13</v>
      </c>
      <c r="I109" s="29" t="s">
        <v>13</v>
      </c>
      <c r="J109" s="29" t="s">
        <v>13</v>
      </c>
      <c r="K109" s="29" t="s">
        <v>13</v>
      </c>
      <c r="L109" s="29" t="s">
        <v>13</v>
      </c>
      <c r="M109" s="29" t="s">
        <v>13</v>
      </c>
      <c r="N109" s="29" t="s">
        <v>13</v>
      </c>
      <c r="O109" s="29" t="s">
        <v>13</v>
      </c>
      <c r="P109" s="29" t="s">
        <v>13</v>
      </c>
      <c r="Q109" s="29" t="s">
        <v>13</v>
      </c>
    </row>
    <row r="110" spans="1:17" x14ac:dyDescent="0.25">
      <c r="A110" s="11">
        <v>104</v>
      </c>
      <c r="B110" s="12" t="s">
        <v>208</v>
      </c>
      <c r="C110" s="16" t="s">
        <v>222</v>
      </c>
      <c r="D110" s="15">
        <v>38301</v>
      </c>
      <c r="E110" s="16" t="s">
        <v>22</v>
      </c>
      <c r="F110" s="29">
        <v>51</v>
      </c>
      <c r="G110" s="29">
        <v>3</v>
      </c>
      <c r="H110" s="29">
        <v>4</v>
      </c>
      <c r="I110" s="29">
        <v>75.040000000000006</v>
      </c>
      <c r="J110" s="29">
        <f>43.9+66.9</f>
        <v>110.80000000000001</v>
      </c>
      <c r="K110" s="29">
        <v>15</v>
      </c>
      <c r="L110" s="29">
        <v>24</v>
      </c>
      <c r="M110" s="29" t="s">
        <v>13</v>
      </c>
      <c r="N110" s="29">
        <v>24</v>
      </c>
      <c r="O110" s="29">
        <v>49</v>
      </c>
      <c r="P110" s="29">
        <v>9.77</v>
      </c>
      <c r="Q110" s="29">
        <v>10.44</v>
      </c>
    </row>
    <row r="111" spans="1:17" x14ac:dyDescent="0.25">
      <c r="A111" s="11">
        <v>105</v>
      </c>
      <c r="B111" s="12" t="s">
        <v>208</v>
      </c>
      <c r="C111" s="16" t="s">
        <v>223</v>
      </c>
      <c r="D111" s="15">
        <v>38181</v>
      </c>
      <c r="E111" s="16" t="s">
        <v>22</v>
      </c>
      <c r="F111" s="29">
        <v>25</v>
      </c>
      <c r="G111" s="29">
        <v>7</v>
      </c>
      <c r="H111" s="29" t="s">
        <v>13</v>
      </c>
      <c r="I111" s="29" t="s">
        <v>13</v>
      </c>
      <c r="J111" s="29">
        <v>120</v>
      </c>
      <c r="K111" s="29" t="s">
        <v>13</v>
      </c>
      <c r="L111" s="29">
        <v>4</v>
      </c>
      <c r="M111" s="29" t="s">
        <v>13</v>
      </c>
      <c r="N111" s="29" t="s">
        <v>13</v>
      </c>
      <c r="O111" s="29" t="s">
        <v>13</v>
      </c>
      <c r="P111" s="29" t="s">
        <v>13</v>
      </c>
      <c r="Q111" s="29" t="s">
        <v>13</v>
      </c>
    </row>
    <row r="113" spans="1:17" x14ac:dyDescent="0.25">
      <c r="A113" s="6" t="s">
        <v>4</v>
      </c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</row>
    <row r="114" spans="1:17" x14ac:dyDescent="0.25">
      <c r="A114" s="6" t="s">
        <v>3</v>
      </c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</row>
    <row r="196" spans="1:17" s="4" customFormat="1" ht="27.75" customHeight="1" x14ac:dyDescent="0.25">
      <c r="A196" s="1"/>
      <c r="B196" s="1"/>
      <c r="C196" s="2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1:17" s="4" customFormat="1" ht="27.75" customHeight="1" x14ac:dyDescent="0.25">
      <c r="A197" s="1"/>
      <c r="B197" s="1"/>
      <c r="C197" s="2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1:17" s="4" customFormat="1" ht="27.75" customHeight="1" x14ac:dyDescent="0.25">
      <c r="A198" s="1"/>
      <c r="B198" s="1"/>
      <c r="C198" s="2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1:17" s="4" customFormat="1" ht="27.75" customHeight="1" x14ac:dyDescent="0.25">
      <c r="A199" s="1"/>
      <c r="B199" s="1"/>
      <c r="C199" s="2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1:17" s="4" customFormat="1" ht="27.75" customHeight="1" x14ac:dyDescent="0.25">
      <c r="A200" s="1"/>
      <c r="B200" s="1"/>
      <c r="C200" s="2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1:17" s="4" customFormat="1" ht="27.75" customHeight="1" x14ac:dyDescent="0.25">
      <c r="A201" s="1"/>
      <c r="B201" s="1"/>
      <c r="C201" s="2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1:17" s="4" customFormat="1" ht="27.75" customHeight="1" x14ac:dyDescent="0.25">
      <c r="A202" s="1"/>
      <c r="B202" s="1"/>
      <c r="C202" s="2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5" spans="1:17" ht="26.25" customHeight="1" x14ac:dyDescent="0.25"/>
  </sheetData>
  <mergeCells count="6">
    <mergeCell ref="A1:Q3"/>
    <mergeCell ref="A4:Q4"/>
    <mergeCell ref="A5:D5"/>
    <mergeCell ref="H5:Q5"/>
    <mergeCell ref="A113:Q113"/>
    <mergeCell ref="A114:Q114"/>
  </mergeCells>
  <pageMargins left="0.11811023622047245" right="0.11811023622047245" top="0.43307086614173229" bottom="0.27559055118110237" header="0.31496062992125984" footer="0.31496062992125984"/>
  <pageSetup paperSize="9" scale="43" orientation="portrait" horizontalDpi="180" verticalDpi="18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47"/>
  <sheetViews>
    <sheetView zoomScale="70" zoomScaleNormal="70" workbookViewId="0">
      <selection activeCell="B14" sqref="B14"/>
    </sheetView>
  </sheetViews>
  <sheetFormatPr defaultRowHeight="15" x14ac:dyDescent="0.25"/>
  <cols>
    <col min="1" max="1" width="4" style="1" customWidth="1"/>
    <col min="2" max="2" width="21.140625" style="1" customWidth="1"/>
    <col min="3" max="3" width="24.5703125" style="2" bestFit="1" customWidth="1"/>
    <col min="4" max="4" width="11.28515625" style="1" customWidth="1"/>
    <col min="5" max="5" width="6.5703125" style="1" customWidth="1"/>
    <col min="6" max="10" width="12.28515625" style="1" customWidth="1"/>
    <col min="11" max="11" width="11.28515625" style="1" customWidth="1"/>
    <col min="12" max="17" width="12.28515625" style="1" customWidth="1"/>
    <col min="18" max="16384" width="9.140625" style="1"/>
  </cols>
  <sheetData>
    <row r="1" spans="1:17" ht="18.75" customHeight="1" x14ac:dyDescent="0.25">
      <c r="A1" s="8" t="s">
        <v>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2" spans="1:17" ht="15.75" customHeight="1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spans="1:17" x14ac:dyDescent="0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</row>
    <row r="4" spans="1:17" ht="27" customHeight="1" x14ac:dyDescent="0.25">
      <c r="A4" s="7" t="s">
        <v>14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17" x14ac:dyDescent="0.25">
      <c r="A5" s="9" t="s">
        <v>18</v>
      </c>
      <c r="B5" s="9"/>
      <c r="C5" s="9"/>
      <c r="D5" s="9"/>
      <c r="E5" s="5"/>
      <c r="F5" s="17"/>
      <c r="G5" s="17"/>
      <c r="H5" s="10" t="s">
        <v>110</v>
      </c>
      <c r="I5" s="10"/>
      <c r="J5" s="10"/>
      <c r="K5" s="10"/>
      <c r="L5" s="10"/>
      <c r="M5" s="10"/>
      <c r="N5" s="10"/>
      <c r="O5" s="10"/>
      <c r="P5" s="10"/>
      <c r="Q5" s="10"/>
    </row>
    <row r="6" spans="1:17" ht="89.25" x14ac:dyDescent="0.25">
      <c r="A6" s="11" t="s">
        <v>111</v>
      </c>
      <c r="B6" s="12" t="s">
        <v>0</v>
      </c>
      <c r="C6" s="28" t="s">
        <v>106</v>
      </c>
      <c r="D6" s="13" t="s">
        <v>107</v>
      </c>
      <c r="E6" s="28" t="s">
        <v>108</v>
      </c>
      <c r="F6" s="18" t="s">
        <v>7</v>
      </c>
      <c r="G6" s="18" t="s">
        <v>8</v>
      </c>
      <c r="H6" s="23" t="s">
        <v>10</v>
      </c>
      <c r="I6" s="20" t="s">
        <v>2</v>
      </c>
      <c r="J6" s="20" t="s">
        <v>9</v>
      </c>
      <c r="K6" s="23" t="s">
        <v>19</v>
      </c>
      <c r="L6" s="18" t="s">
        <v>6</v>
      </c>
      <c r="M6" s="23" t="s">
        <v>17</v>
      </c>
      <c r="N6" s="23" t="s">
        <v>109</v>
      </c>
      <c r="O6" s="21" t="s">
        <v>12</v>
      </c>
      <c r="P6" s="19" t="s">
        <v>15</v>
      </c>
      <c r="Q6" s="18" t="s">
        <v>16</v>
      </c>
    </row>
    <row r="7" spans="1:17" ht="15.75" x14ac:dyDescent="0.25">
      <c r="A7" s="11">
        <v>1</v>
      </c>
      <c r="B7" s="22" t="s">
        <v>224</v>
      </c>
      <c r="C7" s="14" t="s">
        <v>225</v>
      </c>
      <c r="D7" s="15">
        <v>36831</v>
      </c>
      <c r="E7" s="14" t="s">
        <v>22</v>
      </c>
      <c r="F7" s="29">
        <v>49</v>
      </c>
      <c r="G7" s="29">
        <v>10</v>
      </c>
      <c r="H7" s="29">
        <v>8</v>
      </c>
      <c r="I7" s="29">
        <v>27.72</v>
      </c>
      <c r="J7" s="29">
        <f>18.1+30.9</f>
        <v>49</v>
      </c>
      <c r="K7" s="29">
        <v>87</v>
      </c>
      <c r="L7" s="29">
        <v>36</v>
      </c>
      <c r="M7" s="29">
        <v>38.770000000000003</v>
      </c>
      <c r="N7" s="29">
        <v>14</v>
      </c>
      <c r="O7" s="29">
        <v>62</v>
      </c>
      <c r="P7" s="29">
        <v>13.32</v>
      </c>
      <c r="Q7" s="29">
        <v>8.5299999999999994</v>
      </c>
    </row>
    <row r="8" spans="1:17" ht="15.75" x14ac:dyDescent="0.25">
      <c r="A8" s="11">
        <v>2</v>
      </c>
      <c r="B8" s="22" t="s">
        <v>224</v>
      </c>
      <c r="C8" s="14" t="s">
        <v>226</v>
      </c>
      <c r="D8" s="15">
        <v>36836</v>
      </c>
      <c r="E8" s="14" t="s">
        <v>22</v>
      </c>
      <c r="F8" s="29">
        <v>57</v>
      </c>
      <c r="G8" s="29">
        <v>14</v>
      </c>
      <c r="H8" s="29">
        <v>6</v>
      </c>
      <c r="I8" s="29">
        <v>32.32</v>
      </c>
      <c r="J8" s="29">
        <f>16.8+23.6</f>
        <v>40.400000000000006</v>
      </c>
      <c r="K8" s="29">
        <v>79</v>
      </c>
      <c r="L8" s="29">
        <v>51</v>
      </c>
      <c r="M8" s="29">
        <v>37.15</v>
      </c>
      <c r="N8" s="29">
        <v>24</v>
      </c>
      <c r="O8" s="29">
        <v>68</v>
      </c>
      <c r="P8" s="29">
        <v>12.67</v>
      </c>
      <c r="Q8" s="29">
        <v>10.29</v>
      </c>
    </row>
    <row r="9" spans="1:17" ht="15.75" x14ac:dyDescent="0.25">
      <c r="A9" s="11">
        <v>3</v>
      </c>
      <c r="B9" s="22" t="s">
        <v>224</v>
      </c>
      <c r="C9" s="14" t="s">
        <v>227</v>
      </c>
      <c r="D9" s="15">
        <v>36810</v>
      </c>
      <c r="E9" s="14" t="s">
        <v>22</v>
      </c>
      <c r="F9" s="29">
        <v>51</v>
      </c>
      <c r="G9" s="29">
        <v>22</v>
      </c>
      <c r="H9" s="29">
        <v>5</v>
      </c>
      <c r="I9" s="29">
        <v>40.5</v>
      </c>
      <c r="J9" s="29">
        <f>19.1+29.5</f>
        <v>48.6</v>
      </c>
      <c r="K9" s="29">
        <v>46</v>
      </c>
      <c r="L9" s="29">
        <v>101</v>
      </c>
      <c r="M9" s="29" t="s">
        <v>13</v>
      </c>
      <c r="N9" s="29">
        <v>31</v>
      </c>
      <c r="O9" s="29">
        <v>80</v>
      </c>
      <c r="P9" s="29">
        <v>14.56</v>
      </c>
      <c r="Q9" s="29">
        <v>7.57</v>
      </c>
    </row>
    <row r="10" spans="1:17" ht="15.75" x14ac:dyDescent="0.25">
      <c r="A10" s="11">
        <v>4</v>
      </c>
      <c r="B10" s="22" t="s">
        <v>224</v>
      </c>
      <c r="C10" s="14" t="s">
        <v>228</v>
      </c>
      <c r="D10" s="15">
        <v>37124</v>
      </c>
      <c r="E10" s="14" t="s">
        <v>22</v>
      </c>
      <c r="F10" s="29">
        <v>67</v>
      </c>
      <c r="G10" s="29">
        <v>6</v>
      </c>
      <c r="H10" s="29">
        <v>4</v>
      </c>
      <c r="I10" s="29">
        <v>31.32</v>
      </c>
      <c r="J10" s="29">
        <f>16.1+28.2</f>
        <v>44.3</v>
      </c>
      <c r="K10" s="29">
        <v>68</v>
      </c>
      <c r="L10" s="29">
        <v>57</v>
      </c>
      <c r="M10" s="29">
        <v>34.21</v>
      </c>
      <c r="N10" s="29">
        <v>32</v>
      </c>
      <c r="O10" s="29">
        <v>95</v>
      </c>
      <c r="P10" s="29">
        <v>13</v>
      </c>
      <c r="Q10" s="29">
        <v>8.3699999999999992</v>
      </c>
    </row>
    <row r="11" spans="1:17" ht="15.75" x14ac:dyDescent="0.25">
      <c r="A11" s="11">
        <v>5</v>
      </c>
      <c r="B11" s="22" t="s">
        <v>224</v>
      </c>
      <c r="C11" s="14" t="s">
        <v>229</v>
      </c>
      <c r="D11" s="15">
        <v>36868</v>
      </c>
      <c r="E11" s="14" t="s">
        <v>22</v>
      </c>
      <c r="F11" s="29">
        <v>60</v>
      </c>
      <c r="G11" s="29">
        <v>19</v>
      </c>
      <c r="H11" s="29">
        <v>7</v>
      </c>
      <c r="I11" s="29">
        <v>39</v>
      </c>
      <c r="J11" s="29">
        <f>16.8+30.6</f>
        <v>47.400000000000006</v>
      </c>
      <c r="K11" s="29">
        <v>77</v>
      </c>
      <c r="L11" s="29">
        <v>67</v>
      </c>
      <c r="M11" s="29">
        <v>40.020000000000003</v>
      </c>
      <c r="N11" s="29">
        <v>33</v>
      </c>
      <c r="O11" s="29">
        <v>68</v>
      </c>
      <c r="P11" s="29">
        <v>14.32</v>
      </c>
      <c r="Q11" s="29">
        <v>8.19</v>
      </c>
    </row>
    <row r="12" spans="1:17" ht="15.75" x14ac:dyDescent="0.25">
      <c r="A12" s="11">
        <v>6</v>
      </c>
      <c r="B12" s="22" t="s">
        <v>224</v>
      </c>
      <c r="C12" s="14" t="s">
        <v>230</v>
      </c>
      <c r="D12" s="15">
        <v>36815</v>
      </c>
      <c r="E12" s="14" t="s">
        <v>22</v>
      </c>
      <c r="F12" s="29">
        <v>64</v>
      </c>
      <c r="G12" s="29">
        <v>18</v>
      </c>
      <c r="H12" s="29">
        <v>5</v>
      </c>
      <c r="I12" s="29">
        <v>30.09</v>
      </c>
      <c r="J12" s="29">
        <f>16.8+26.4</f>
        <v>43.2</v>
      </c>
      <c r="K12" s="29">
        <v>67</v>
      </c>
      <c r="L12" s="29">
        <v>56</v>
      </c>
      <c r="M12" s="29">
        <v>40.700000000000003</v>
      </c>
      <c r="N12" s="29">
        <v>28</v>
      </c>
      <c r="O12" s="29">
        <v>57</v>
      </c>
      <c r="P12" s="29">
        <v>14.63</v>
      </c>
      <c r="Q12" s="29">
        <v>8.39</v>
      </c>
    </row>
    <row r="13" spans="1:17" ht="15.75" x14ac:dyDescent="0.25">
      <c r="A13" s="11">
        <v>7</v>
      </c>
      <c r="B13" s="22" t="s">
        <v>224</v>
      </c>
      <c r="C13" s="14" t="s">
        <v>231</v>
      </c>
      <c r="D13" s="15">
        <v>36946</v>
      </c>
      <c r="E13" s="14" t="s">
        <v>25</v>
      </c>
      <c r="F13" s="29">
        <v>43</v>
      </c>
      <c r="G13" s="29">
        <v>16</v>
      </c>
      <c r="H13" s="29">
        <v>6</v>
      </c>
      <c r="I13" s="29">
        <v>40</v>
      </c>
      <c r="J13" s="29">
        <f>20.5+40</f>
        <v>60.5</v>
      </c>
      <c r="K13" s="29">
        <v>61</v>
      </c>
      <c r="L13" s="29">
        <v>33</v>
      </c>
      <c r="M13" s="29">
        <v>47.4</v>
      </c>
      <c r="N13" s="29">
        <v>42</v>
      </c>
      <c r="O13" s="29">
        <v>43</v>
      </c>
      <c r="P13" s="29">
        <v>16.72</v>
      </c>
      <c r="Q13" s="29">
        <v>10.48</v>
      </c>
    </row>
    <row r="14" spans="1:17" ht="15.75" x14ac:dyDescent="0.25">
      <c r="A14" s="11">
        <v>8</v>
      </c>
      <c r="B14" s="22" t="s">
        <v>224</v>
      </c>
      <c r="C14" s="14" t="s">
        <v>232</v>
      </c>
      <c r="D14" s="15">
        <v>36806</v>
      </c>
      <c r="E14" s="14" t="s">
        <v>25</v>
      </c>
      <c r="F14" s="29">
        <v>45</v>
      </c>
      <c r="G14" s="29">
        <v>25</v>
      </c>
      <c r="H14" s="29">
        <v>6</v>
      </c>
      <c r="I14" s="29">
        <v>39.83</v>
      </c>
      <c r="J14" s="29">
        <f>18.8+29.2</f>
        <v>48</v>
      </c>
      <c r="K14" s="29">
        <v>28</v>
      </c>
      <c r="L14" s="29">
        <v>38</v>
      </c>
      <c r="M14" s="29" t="s">
        <v>13</v>
      </c>
      <c r="N14" s="29">
        <v>12</v>
      </c>
      <c r="O14" s="29">
        <v>43</v>
      </c>
      <c r="P14" s="29">
        <v>17.850000000000001</v>
      </c>
      <c r="Q14" s="29" t="s">
        <v>13</v>
      </c>
    </row>
    <row r="15" spans="1:17" ht="15.75" x14ac:dyDescent="0.25">
      <c r="A15" s="11">
        <v>9</v>
      </c>
      <c r="B15" s="22" t="s">
        <v>224</v>
      </c>
      <c r="C15" s="14" t="s">
        <v>233</v>
      </c>
      <c r="D15" s="15">
        <v>36966</v>
      </c>
      <c r="E15" s="14" t="s">
        <v>25</v>
      </c>
      <c r="F15" s="29">
        <v>58</v>
      </c>
      <c r="G15" s="29">
        <v>20</v>
      </c>
      <c r="H15" s="29">
        <v>7</v>
      </c>
      <c r="I15" s="29">
        <v>36.03</v>
      </c>
      <c r="J15" s="29">
        <f>20.1+28</f>
        <v>48.1</v>
      </c>
      <c r="K15" s="29">
        <v>59</v>
      </c>
      <c r="L15" s="29">
        <v>27</v>
      </c>
      <c r="M15" s="29" t="s">
        <v>13</v>
      </c>
      <c r="N15" s="29">
        <v>23</v>
      </c>
      <c r="O15" s="29">
        <v>47</v>
      </c>
      <c r="P15" s="29">
        <v>16</v>
      </c>
      <c r="Q15" s="29">
        <v>11.08</v>
      </c>
    </row>
    <row r="16" spans="1:17" ht="15.75" x14ac:dyDescent="0.25">
      <c r="A16" s="11">
        <v>10</v>
      </c>
      <c r="B16" s="22" t="s">
        <v>224</v>
      </c>
      <c r="C16" s="14" t="s">
        <v>234</v>
      </c>
      <c r="D16" s="15">
        <v>37068</v>
      </c>
      <c r="E16" s="14" t="s">
        <v>22</v>
      </c>
      <c r="F16" s="29">
        <v>63</v>
      </c>
      <c r="G16" s="29">
        <v>15</v>
      </c>
      <c r="H16" s="29">
        <v>8</v>
      </c>
      <c r="I16" s="29">
        <v>34.32</v>
      </c>
      <c r="J16" s="29">
        <f>19.3+38</f>
        <v>57.3</v>
      </c>
      <c r="K16" s="29">
        <v>79</v>
      </c>
      <c r="L16" s="29">
        <v>49</v>
      </c>
      <c r="M16" s="29">
        <v>30.69</v>
      </c>
      <c r="N16" s="29">
        <v>34</v>
      </c>
      <c r="O16" s="29">
        <v>81</v>
      </c>
      <c r="P16" s="29">
        <v>13.88</v>
      </c>
      <c r="Q16" s="29">
        <v>8.3800000000000008</v>
      </c>
    </row>
    <row r="17" spans="1:17" ht="15.75" x14ac:dyDescent="0.25">
      <c r="A17" s="11">
        <v>11</v>
      </c>
      <c r="B17" s="22" t="s">
        <v>224</v>
      </c>
      <c r="C17" s="14" t="s">
        <v>235</v>
      </c>
      <c r="D17" s="15">
        <v>37106</v>
      </c>
      <c r="E17" s="14" t="s">
        <v>22</v>
      </c>
      <c r="F17" s="29" t="s">
        <v>13</v>
      </c>
      <c r="G17" s="29" t="s">
        <v>13</v>
      </c>
      <c r="H17" s="29" t="s">
        <v>13</v>
      </c>
      <c r="I17" s="29" t="s">
        <v>13</v>
      </c>
      <c r="J17" s="29" t="s">
        <v>13</v>
      </c>
      <c r="K17" s="29" t="s">
        <v>13</v>
      </c>
      <c r="L17" s="29" t="s">
        <v>13</v>
      </c>
      <c r="M17" s="29" t="s">
        <v>13</v>
      </c>
      <c r="N17" s="29" t="s">
        <v>13</v>
      </c>
      <c r="O17" s="29" t="s">
        <v>13</v>
      </c>
      <c r="P17" s="29" t="s">
        <v>13</v>
      </c>
      <c r="Q17" s="29" t="s">
        <v>13</v>
      </c>
    </row>
    <row r="18" spans="1:17" ht="15.75" x14ac:dyDescent="0.25">
      <c r="A18" s="11">
        <v>12</v>
      </c>
      <c r="B18" s="22" t="s">
        <v>236</v>
      </c>
      <c r="C18" s="14" t="s">
        <v>237</v>
      </c>
      <c r="D18" s="15">
        <v>36706</v>
      </c>
      <c r="E18" s="14" t="s">
        <v>25</v>
      </c>
      <c r="F18" s="29">
        <v>48</v>
      </c>
      <c r="G18" s="29">
        <v>18</v>
      </c>
      <c r="H18" s="29">
        <v>1</v>
      </c>
      <c r="I18" s="29">
        <v>38.549999999999997</v>
      </c>
      <c r="J18" s="29">
        <f>17.8+27</f>
        <v>44.8</v>
      </c>
      <c r="K18" s="29">
        <v>9</v>
      </c>
      <c r="L18" s="29">
        <v>24</v>
      </c>
      <c r="M18" s="29" t="s">
        <v>13</v>
      </c>
      <c r="N18" s="29">
        <v>8</v>
      </c>
      <c r="O18" s="29">
        <v>35</v>
      </c>
      <c r="P18" s="29">
        <v>17.91</v>
      </c>
      <c r="Q18" s="29">
        <v>11.31</v>
      </c>
    </row>
    <row r="19" spans="1:17" ht="15.75" x14ac:dyDescent="0.25">
      <c r="A19" s="11">
        <v>13</v>
      </c>
      <c r="B19" s="22" t="s">
        <v>236</v>
      </c>
      <c r="C19" s="14" t="s">
        <v>238</v>
      </c>
      <c r="D19" s="15">
        <v>37114</v>
      </c>
      <c r="E19" s="14" t="s">
        <v>22</v>
      </c>
      <c r="F19" s="29">
        <v>52</v>
      </c>
      <c r="G19" s="29">
        <v>25</v>
      </c>
      <c r="H19" s="29">
        <v>9</v>
      </c>
      <c r="I19" s="29">
        <v>38.35</v>
      </c>
      <c r="J19" s="29">
        <f>17.3+27.5</f>
        <v>44.8</v>
      </c>
      <c r="K19" s="29">
        <v>47</v>
      </c>
      <c r="L19" s="29">
        <v>48</v>
      </c>
      <c r="M19" s="29">
        <v>38.9</v>
      </c>
      <c r="N19" s="29">
        <v>28</v>
      </c>
      <c r="O19" s="29">
        <v>60</v>
      </c>
      <c r="P19" s="29">
        <v>14.4</v>
      </c>
      <c r="Q19" s="29">
        <v>7.54</v>
      </c>
    </row>
    <row r="20" spans="1:17" ht="15.75" x14ac:dyDescent="0.25">
      <c r="A20" s="11">
        <v>14</v>
      </c>
      <c r="B20" s="22" t="s">
        <v>236</v>
      </c>
      <c r="C20" s="14" t="s">
        <v>239</v>
      </c>
      <c r="D20" s="15">
        <v>37180</v>
      </c>
      <c r="E20" s="14" t="s">
        <v>22</v>
      </c>
      <c r="F20" s="29">
        <v>63</v>
      </c>
      <c r="G20" s="29">
        <v>10</v>
      </c>
      <c r="H20" s="29">
        <v>11</v>
      </c>
      <c r="I20" s="29">
        <v>38.799999999999997</v>
      </c>
      <c r="J20" s="29">
        <f>26+10+40.9</f>
        <v>76.900000000000006</v>
      </c>
      <c r="K20" s="29">
        <v>63</v>
      </c>
      <c r="L20" s="29">
        <v>39</v>
      </c>
      <c r="M20" s="29">
        <v>54.86</v>
      </c>
      <c r="N20" s="29">
        <v>27</v>
      </c>
      <c r="O20" s="29">
        <v>61</v>
      </c>
      <c r="P20" s="29">
        <v>12.62</v>
      </c>
      <c r="Q20" s="29">
        <v>8.25</v>
      </c>
    </row>
    <row r="21" spans="1:17" ht="15.75" x14ac:dyDescent="0.25">
      <c r="A21" s="11">
        <v>15</v>
      </c>
      <c r="B21" s="22" t="s">
        <v>236</v>
      </c>
      <c r="C21" s="14" t="s">
        <v>240</v>
      </c>
      <c r="D21" s="15">
        <v>36906</v>
      </c>
      <c r="E21" s="14" t="s">
        <v>22</v>
      </c>
      <c r="F21" s="29" t="s">
        <v>13</v>
      </c>
      <c r="G21" s="29" t="s">
        <v>13</v>
      </c>
      <c r="H21" s="29" t="s">
        <v>13</v>
      </c>
      <c r="I21" s="29" t="s">
        <v>13</v>
      </c>
      <c r="J21" s="29" t="s">
        <v>13</v>
      </c>
      <c r="K21" s="29" t="s">
        <v>13</v>
      </c>
      <c r="L21" s="29" t="s">
        <v>13</v>
      </c>
      <c r="M21" s="29">
        <v>35.82</v>
      </c>
      <c r="N21" s="29">
        <v>15</v>
      </c>
      <c r="O21" s="29">
        <v>78</v>
      </c>
      <c r="P21" s="29">
        <v>14.08</v>
      </c>
      <c r="Q21" s="29">
        <v>9.19</v>
      </c>
    </row>
    <row r="22" spans="1:17" ht="15.75" x14ac:dyDescent="0.25">
      <c r="A22" s="11">
        <v>16</v>
      </c>
      <c r="B22" s="22" t="s">
        <v>236</v>
      </c>
      <c r="C22" s="14" t="s">
        <v>241</v>
      </c>
      <c r="D22" s="15">
        <v>36924</v>
      </c>
      <c r="E22" s="14" t="s">
        <v>25</v>
      </c>
      <c r="F22" s="29">
        <v>55</v>
      </c>
      <c r="G22" s="29">
        <v>5</v>
      </c>
      <c r="H22" s="29">
        <v>7</v>
      </c>
      <c r="I22" s="29">
        <v>34.69</v>
      </c>
      <c r="J22" s="29">
        <f>18.8+5+39.5</f>
        <v>63.3</v>
      </c>
      <c r="K22" s="29">
        <v>15</v>
      </c>
      <c r="L22" s="29">
        <v>19</v>
      </c>
      <c r="M22" s="29">
        <v>45.43</v>
      </c>
      <c r="N22" s="29">
        <v>12</v>
      </c>
      <c r="O22" s="29">
        <v>47</v>
      </c>
      <c r="P22" s="29">
        <v>17.899999999999999</v>
      </c>
      <c r="Q22" s="29">
        <v>10.32</v>
      </c>
    </row>
    <row r="23" spans="1:17" ht="15.75" x14ac:dyDescent="0.25">
      <c r="A23" s="11">
        <v>17</v>
      </c>
      <c r="B23" s="22" t="s">
        <v>236</v>
      </c>
      <c r="C23" s="14" t="s">
        <v>242</v>
      </c>
      <c r="D23" s="15">
        <v>37230</v>
      </c>
      <c r="E23" s="14" t="s">
        <v>25</v>
      </c>
      <c r="F23" s="29" t="s">
        <v>13</v>
      </c>
      <c r="G23" s="29">
        <v>23</v>
      </c>
      <c r="H23" s="29">
        <v>3</v>
      </c>
      <c r="I23" s="29">
        <v>39.69</v>
      </c>
      <c r="J23" s="29">
        <f>17.3+32</f>
        <v>49.3</v>
      </c>
      <c r="K23" s="29">
        <v>58</v>
      </c>
      <c r="L23" s="29">
        <v>2</v>
      </c>
      <c r="M23" s="29" t="s">
        <v>13</v>
      </c>
      <c r="N23" s="29" t="s">
        <v>13</v>
      </c>
      <c r="O23" s="29" t="s">
        <v>13</v>
      </c>
      <c r="P23" s="29" t="s">
        <v>13</v>
      </c>
      <c r="Q23" s="29" t="s">
        <v>13</v>
      </c>
    </row>
    <row r="24" spans="1:17" ht="15.75" x14ac:dyDescent="0.25">
      <c r="A24" s="11">
        <v>18</v>
      </c>
      <c r="B24" s="22" t="s">
        <v>236</v>
      </c>
      <c r="C24" s="14" t="s">
        <v>243</v>
      </c>
      <c r="D24" s="15">
        <v>36741</v>
      </c>
      <c r="E24" s="14" t="s">
        <v>22</v>
      </c>
      <c r="F24" s="29">
        <v>51</v>
      </c>
      <c r="G24" s="29">
        <v>8</v>
      </c>
      <c r="H24" s="29">
        <v>4</v>
      </c>
      <c r="I24" s="29">
        <v>33.159999999999997</v>
      </c>
      <c r="J24" s="29">
        <f>20.6+37.2</f>
        <v>57.800000000000004</v>
      </c>
      <c r="K24" s="29">
        <v>17</v>
      </c>
      <c r="L24" s="29">
        <v>35</v>
      </c>
      <c r="M24" s="29">
        <v>41.91</v>
      </c>
      <c r="N24" s="29">
        <v>30</v>
      </c>
      <c r="O24" s="29">
        <v>69</v>
      </c>
      <c r="P24" s="29">
        <v>13.3</v>
      </c>
      <c r="Q24" s="29">
        <v>8.4700000000000006</v>
      </c>
    </row>
    <row r="25" spans="1:17" ht="15.75" x14ac:dyDescent="0.25">
      <c r="A25" s="11">
        <v>19</v>
      </c>
      <c r="B25" s="22" t="s">
        <v>236</v>
      </c>
      <c r="C25" s="14" t="s">
        <v>244</v>
      </c>
      <c r="D25" s="15">
        <v>36739</v>
      </c>
      <c r="E25" s="14" t="s">
        <v>25</v>
      </c>
      <c r="F25" s="29">
        <v>54</v>
      </c>
      <c r="G25" s="29">
        <v>10</v>
      </c>
      <c r="H25" s="29">
        <v>1</v>
      </c>
      <c r="I25" s="29">
        <v>29</v>
      </c>
      <c r="J25" s="29">
        <f>24.2+10+51.4</f>
        <v>85.6</v>
      </c>
      <c r="K25" s="29">
        <v>61</v>
      </c>
      <c r="L25" s="29">
        <v>6</v>
      </c>
      <c r="M25" s="29">
        <v>50.52</v>
      </c>
      <c r="N25" s="29">
        <v>36</v>
      </c>
      <c r="O25" s="29">
        <v>37</v>
      </c>
      <c r="P25" s="29">
        <v>17.760000000000002</v>
      </c>
      <c r="Q25" s="29">
        <v>10.58</v>
      </c>
    </row>
    <row r="26" spans="1:17" ht="15.75" x14ac:dyDescent="0.25">
      <c r="A26" s="11">
        <v>20</v>
      </c>
      <c r="B26" s="22" t="s">
        <v>236</v>
      </c>
      <c r="C26" s="14" t="s">
        <v>245</v>
      </c>
      <c r="D26" s="15">
        <v>37294</v>
      </c>
      <c r="E26" s="14" t="s">
        <v>22</v>
      </c>
      <c r="F26" s="29">
        <v>55</v>
      </c>
      <c r="G26" s="29">
        <v>12</v>
      </c>
      <c r="H26" s="29">
        <v>6</v>
      </c>
      <c r="I26" s="29">
        <v>32.1</v>
      </c>
      <c r="J26" s="29">
        <f>30+43.9</f>
        <v>73.900000000000006</v>
      </c>
      <c r="K26" s="29">
        <v>7</v>
      </c>
      <c r="L26" s="29">
        <v>60</v>
      </c>
      <c r="M26" s="29">
        <v>27.25</v>
      </c>
      <c r="N26" s="29">
        <v>36</v>
      </c>
      <c r="O26" s="29">
        <v>74</v>
      </c>
      <c r="P26" s="29">
        <v>14.54</v>
      </c>
      <c r="Q26" s="29">
        <v>8.52</v>
      </c>
    </row>
    <row r="27" spans="1:17" ht="15.75" x14ac:dyDescent="0.25">
      <c r="A27" s="11">
        <v>21</v>
      </c>
      <c r="B27" s="22" t="s">
        <v>236</v>
      </c>
      <c r="C27" s="14" t="s">
        <v>246</v>
      </c>
      <c r="D27" s="15">
        <v>36874</v>
      </c>
      <c r="E27" s="14" t="s">
        <v>22</v>
      </c>
      <c r="F27" s="29">
        <v>48</v>
      </c>
      <c r="G27" s="29">
        <v>3</v>
      </c>
      <c r="H27" s="29">
        <v>11</v>
      </c>
      <c r="I27" s="29">
        <v>34.53</v>
      </c>
      <c r="J27" s="29">
        <f>16+38.7</f>
        <v>54.7</v>
      </c>
      <c r="K27" s="29">
        <v>45</v>
      </c>
      <c r="L27" s="29">
        <v>33</v>
      </c>
      <c r="M27" s="29" t="s">
        <v>13</v>
      </c>
      <c r="N27" s="29">
        <v>29</v>
      </c>
      <c r="O27" s="29">
        <v>40</v>
      </c>
      <c r="P27" s="29">
        <v>14.74</v>
      </c>
      <c r="Q27" s="29">
        <v>9.2899999999999991</v>
      </c>
    </row>
    <row r="28" spans="1:17" ht="15.75" x14ac:dyDescent="0.25">
      <c r="A28" s="11">
        <v>22</v>
      </c>
      <c r="B28" s="22" t="s">
        <v>236</v>
      </c>
      <c r="C28" s="14" t="s">
        <v>247</v>
      </c>
      <c r="D28" s="15">
        <v>37114</v>
      </c>
      <c r="E28" s="14" t="s">
        <v>25</v>
      </c>
      <c r="F28" s="29" t="s">
        <v>13</v>
      </c>
      <c r="G28" s="29" t="s">
        <v>13</v>
      </c>
      <c r="H28" s="29" t="s">
        <v>13</v>
      </c>
      <c r="I28" s="29" t="s">
        <v>13</v>
      </c>
      <c r="J28" s="29" t="s">
        <v>13</v>
      </c>
      <c r="K28" s="29" t="s">
        <v>13</v>
      </c>
      <c r="L28" s="29" t="s">
        <v>13</v>
      </c>
      <c r="M28" s="29" t="s">
        <v>13</v>
      </c>
      <c r="N28" s="29" t="s">
        <v>13</v>
      </c>
      <c r="O28" s="29" t="s">
        <v>13</v>
      </c>
      <c r="P28" s="29" t="s">
        <v>13</v>
      </c>
      <c r="Q28" s="29" t="s">
        <v>13</v>
      </c>
    </row>
    <row r="29" spans="1:17" ht="15.75" x14ac:dyDescent="0.25">
      <c r="A29" s="11">
        <v>23</v>
      </c>
      <c r="B29" s="22" t="s">
        <v>236</v>
      </c>
      <c r="C29" s="14" t="s">
        <v>248</v>
      </c>
      <c r="D29" s="15">
        <v>36959</v>
      </c>
      <c r="E29" s="14" t="s">
        <v>22</v>
      </c>
      <c r="F29" s="29">
        <v>60</v>
      </c>
      <c r="G29" s="29">
        <v>9</v>
      </c>
      <c r="H29" s="29">
        <v>6</v>
      </c>
      <c r="I29" s="29">
        <v>33.24</v>
      </c>
      <c r="J29" s="29">
        <f>17.3+29.5</f>
        <v>46.8</v>
      </c>
      <c r="K29" s="29">
        <v>26</v>
      </c>
      <c r="L29" s="29">
        <v>38</v>
      </c>
      <c r="M29" s="29" t="s">
        <v>13</v>
      </c>
      <c r="N29" s="29">
        <v>35</v>
      </c>
      <c r="O29" s="29">
        <v>64</v>
      </c>
      <c r="P29" s="29">
        <v>14.21</v>
      </c>
      <c r="Q29" s="29">
        <v>8.44</v>
      </c>
    </row>
    <row r="30" spans="1:17" ht="15.75" x14ac:dyDescent="0.25">
      <c r="A30" s="11">
        <v>24</v>
      </c>
      <c r="B30" s="22" t="s">
        <v>58</v>
      </c>
      <c r="C30" s="14" t="s">
        <v>249</v>
      </c>
      <c r="D30" s="15">
        <v>36920</v>
      </c>
      <c r="E30" s="14" t="s">
        <v>25</v>
      </c>
      <c r="F30" s="29" t="s">
        <v>13</v>
      </c>
      <c r="G30" s="29" t="s">
        <v>13</v>
      </c>
      <c r="H30" s="29">
        <v>8</v>
      </c>
      <c r="I30" s="29">
        <v>76.33</v>
      </c>
      <c r="J30" s="29">
        <f>21.5+28.8</f>
        <v>50.3</v>
      </c>
      <c r="K30" s="29">
        <v>13</v>
      </c>
      <c r="L30" s="29" t="s">
        <v>13</v>
      </c>
      <c r="M30" s="29">
        <v>45.21</v>
      </c>
      <c r="N30" s="29">
        <v>6</v>
      </c>
      <c r="O30" s="29">
        <v>27</v>
      </c>
      <c r="P30" s="29">
        <v>16.75</v>
      </c>
      <c r="Q30" s="29">
        <v>9.27</v>
      </c>
    </row>
    <row r="31" spans="1:17" ht="15.75" x14ac:dyDescent="0.25">
      <c r="A31" s="11">
        <v>25</v>
      </c>
      <c r="B31" s="22" t="s">
        <v>58</v>
      </c>
      <c r="C31" s="14" t="s">
        <v>250</v>
      </c>
      <c r="D31" s="15">
        <v>37018</v>
      </c>
      <c r="E31" s="14" t="s">
        <v>25</v>
      </c>
      <c r="F31" s="29">
        <v>40</v>
      </c>
      <c r="G31" s="29">
        <v>24</v>
      </c>
      <c r="H31" s="29">
        <v>8</v>
      </c>
      <c r="I31" s="29">
        <v>66.03</v>
      </c>
      <c r="J31" s="29" t="s">
        <v>13</v>
      </c>
      <c r="K31" s="29">
        <v>33</v>
      </c>
      <c r="L31" s="29">
        <v>4</v>
      </c>
      <c r="M31" s="29" t="s">
        <v>13</v>
      </c>
      <c r="N31" s="29" t="s">
        <v>13</v>
      </c>
      <c r="O31" s="29" t="s">
        <v>13</v>
      </c>
      <c r="P31" s="29"/>
      <c r="Q31" s="29" t="s">
        <v>13</v>
      </c>
    </row>
    <row r="32" spans="1:17" ht="15.75" x14ac:dyDescent="0.25">
      <c r="A32" s="11">
        <v>26</v>
      </c>
      <c r="B32" s="22" t="s">
        <v>58</v>
      </c>
      <c r="C32" s="14" t="s">
        <v>251</v>
      </c>
      <c r="D32" s="15">
        <v>37372</v>
      </c>
      <c r="E32" s="14" t="s">
        <v>25</v>
      </c>
      <c r="F32" s="29">
        <v>42</v>
      </c>
      <c r="G32" s="29">
        <v>13</v>
      </c>
      <c r="H32" s="29">
        <v>8</v>
      </c>
      <c r="I32" s="29">
        <v>210</v>
      </c>
      <c r="J32" s="29" t="s">
        <v>13</v>
      </c>
      <c r="K32" s="29">
        <v>22</v>
      </c>
      <c r="L32" s="29">
        <v>4</v>
      </c>
      <c r="M32" s="29">
        <v>56.13</v>
      </c>
      <c r="N32" s="29">
        <v>10</v>
      </c>
      <c r="O32" s="29">
        <v>25</v>
      </c>
      <c r="P32" s="29">
        <v>15.8</v>
      </c>
      <c r="Q32" s="29">
        <v>8.5</v>
      </c>
    </row>
    <row r="33" spans="1:17" ht="15.75" x14ac:dyDescent="0.25">
      <c r="A33" s="11">
        <v>27</v>
      </c>
      <c r="B33" s="22" t="s">
        <v>58</v>
      </c>
      <c r="C33" s="14" t="s">
        <v>252</v>
      </c>
      <c r="D33" s="15">
        <v>36990</v>
      </c>
      <c r="E33" s="14" t="s">
        <v>22</v>
      </c>
      <c r="F33" s="29">
        <v>60</v>
      </c>
      <c r="G33" s="29">
        <v>14</v>
      </c>
      <c r="H33" s="29">
        <v>7</v>
      </c>
      <c r="I33" s="29">
        <v>55.28</v>
      </c>
      <c r="J33" s="29">
        <f>26+60</f>
        <v>86</v>
      </c>
      <c r="K33" s="29">
        <v>68</v>
      </c>
      <c r="L33" s="29">
        <v>39</v>
      </c>
      <c r="M33" s="29" t="s">
        <v>13</v>
      </c>
      <c r="N33" s="29">
        <v>17</v>
      </c>
      <c r="O33" s="29">
        <v>58</v>
      </c>
      <c r="P33" s="29">
        <v>13.55</v>
      </c>
      <c r="Q33" s="29">
        <v>9.15</v>
      </c>
    </row>
    <row r="34" spans="1:17" ht="15.75" x14ac:dyDescent="0.25">
      <c r="A34" s="11">
        <v>28</v>
      </c>
      <c r="B34" s="22" t="s">
        <v>58</v>
      </c>
      <c r="C34" s="14" t="s">
        <v>253</v>
      </c>
      <c r="D34" s="15">
        <v>36933</v>
      </c>
      <c r="E34" s="14" t="s">
        <v>22</v>
      </c>
      <c r="F34" s="29">
        <v>52</v>
      </c>
      <c r="G34" s="29">
        <v>3</v>
      </c>
      <c r="H34" s="29">
        <v>6</v>
      </c>
      <c r="I34" s="29">
        <v>47.2</v>
      </c>
      <c r="J34" s="29">
        <f>17.5+30.6</f>
        <v>48.1</v>
      </c>
      <c r="K34" s="29">
        <v>37</v>
      </c>
      <c r="L34" s="29">
        <v>40</v>
      </c>
      <c r="M34" s="29">
        <v>39.01</v>
      </c>
      <c r="N34" s="29">
        <v>25</v>
      </c>
      <c r="O34" s="29">
        <v>74</v>
      </c>
      <c r="P34" s="29">
        <v>12.49</v>
      </c>
      <c r="Q34" s="29">
        <v>8.2899999999999991</v>
      </c>
    </row>
    <row r="35" spans="1:17" ht="15.75" x14ac:dyDescent="0.25">
      <c r="A35" s="11">
        <v>29</v>
      </c>
      <c r="B35" s="22" t="s">
        <v>58</v>
      </c>
      <c r="C35" s="14" t="s">
        <v>254</v>
      </c>
      <c r="D35" s="15">
        <v>37195</v>
      </c>
      <c r="E35" s="14" t="s">
        <v>22</v>
      </c>
      <c r="F35" s="29">
        <v>57</v>
      </c>
      <c r="G35" s="29">
        <v>23</v>
      </c>
      <c r="H35" s="29">
        <v>7</v>
      </c>
      <c r="I35" s="29">
        <v>46.76</v>
      </c>
      <c r="J35" s="29">
        <f>18.9+43.9</f>
        <v>62.8</v>
      </c>
      <c r="K35" s="29">
        <v>0</v>
      </c>
      <c r="L35" s="29">
        <v>31</v>
      </c>
      <c r="M35" s="29" t="s">
        <v>13</v>
      </c>
      <c r="N35" s="29">
        <v>1</v>
      </c>
      <c r="O35" s="29">
        <v>60</v>
      </c>
      <c r="P35" s="29">
        <v>12.97</v>
      </c>
      <c r="Q35" s="29">
        <v>8.41</v>
      </c>
    </row>
    <row r="36" spans="1:17" ht="15.75" x14ac:dyDescent="0.25">
      <c r="A36" s="11">
        <v>30</v>
      </c>
      <c r="B36" s="22" t="s">
        <v>58</v>
      </c>
      <c r="C36" s="14" t="s">
        <v>255</v>
      </c>
      <c r="D36" s="15">
        <v>37264</v>
      </c>
      <c r="E36" s="14" t="s">
        <v>22</v>
      </c>
      <c r="F36" s="29" t="s">
        <v>13</v>
      </c>
      <c r="G36" s="29" t="s">
        <v>13</v>
      </c>
      <c r="H36" s="29" t="s">
        <v>13</v>
      </c>
      <c r="I36" s="29" t="s">
        <v>13</v>
      </c>
      <c r="J36" s="29" t="s">
        <v>13</v>
      </c>
      <c r="K36" s="29" t="s">
        <v>13</v>
      </c>
      <c r="L36" s="29" t="s">
        <v>13</v>
      </c>
      <c r="M36" s="29">
        <v>36.549999999999997</v>
      </c>
      <c r="N36" s="29">
        <v>26</v>
      </c>
      <c r="O36" s="29">
        <v>60</v>
      </c>
      <c r="P36" s="29">
        <v>13.17</v>
      </c>
      <c r="Q36" s="29">
        <v>9.27</v>
      </c>
    </row>
    <row r="37" spans="1:17" ht="15.75" x14ac:dyDescent="0.25">
      <c r="A37" s="11">
        <v>31</v>
      </c>
      <c r="B37" s="22" t="s">
        <v>58</v>
      </c>
      <c r="C37" s="14" t="s">
        <v>256</v>
      </c>
      <c r="D37" s="15">
        <v>37673</v>
      </c>
      <c r="E37" s="14" t="s">
        <v>22</v>
      </c>
      <c r="F37" s="29">
        <v>45</v>
      </c>
      <c r="G37" s="29">
        <v>11</v>
      </c>
      <c r="H37" s="29" t="s">
        <v>13</v>
      </c>
      <c r="I37" s="29">
        <v>78.33</v>
      </c>
      <c r="J37" s="29">
        <f>31.6+35.2</f>
        <v>66.800000000000011</v>
      </c>
      <c r="K37" s="29">
        <v>14</v>
      </c>
      <c r="L37" s="29">
        <v>23</v>
      </c>
      <c r="M37" s="29" t="s">
        <v>13</v>
      </c>
      <c r="N37" s="29">
        <v>10</v>
      </c>
      <c r="O37" s="29">
        <v>57</v>
      </c>
      <c r="P37" s="29">
        <v>14.66</v>
      </c>
      <c r="Q37" s="29">
        <v>9.35</v>
      </c>
    </row>
    <row r="38" spans="1:17" ht="15.75" x14ac:dyDescent="0.25">
      <c r="A38" s="11">
        <v>32</v>
      </c>
      <c r="B38" s="22" t="s">
        <v>58</v>
      </c>
      <c r="C38" s="14" t="s">
        <v>257</v>
      </c>
      <c r="D38" s="15">
        <v>37303</v>
      </c>
      <c r="E38" s="14" t="s">
        <v>25</v>
      </c>
      <c r="F38" s="29">
        <v>39</v>
      </c>
      <c r="G38" s="29">
        <v>16</v>
      </c>
      <c r="H38" s="29">
        <v>4</v>
      </c>
      <c r="I38" s="29">
        <v>44.98</v>
      </c>
      <c r="J38" s="29">
        <f>46.4+60</f>
        <v>106.4</v>
      </c>
      <c r="K38" s="29">
        <v>72</v>
      </c>
      <c r="L38" s="29">
        <v>0</v>
      </c>
      <c r="M38" s="29">
        <v>53.5</v>
      </c>
      <c r="N38" s="29">
        <v>19</v>
      </c>
      <c r="O38" s="29">
        <v>27</v>
      </c>
      <c r="P38" s="29">
        <v>19.940000000000001</v>
      </c>
      <c r="Q38" s="29" t="s">
        <v>13</v>
      </c>
    </row>
    <row r="39" spans="1:17" ht="15.75" x14ac:dyDescent="0.25">
      <c r="A39" s="11">
        <v>33</v>
      </c>
      <c r="B39" s="22" t="s">
        <v>58</v>
      </c>
      <c r="C39" s="14" t="s">
        <v>258</v>
      </c>
      <c r="D39" s="15">
        <v>37020</v>
      </c>
      <c r="E39" s="14" t="s">
        <v>22</v>
      </c>
      <c r="F39" s="29">
        <v>36</v>
      </c>
      <c r="G39" s="29">
        <v>10</v>
      </c>
      <c r="H39" s="29">
        <v>5</v>
      </c>
      <c r="I39" s="29">
        <v>52.55</v>
      </c>
      <c r="J39" s="29">
        <f>36.7+59.2</f>
        <v>95.9</v>
      </c>
      <c r="K39" s="29">
        <v>58</v>
      </c>
      <c r="L39" s="29">
        <v>26</v>
      </c>
      <c r="M39" s="29" t="s">
        <v>13</v>
      </c>
      <c r="N39" s="29">
        <v>20</v>
      </c>
      <c r="O39" s="29">
        <v>50</v>
      </c>
      <c r="P39" s="29">
        <v>14.56</v>
      </c>
      <c r="Q39" s="29">
        <v>9.52</v>
      </c>
    </row>
    <row r="40" spans="1:17" ht="15.75" x14ac:dyDescent="0.25">
      <c r="A40" s="11">
        <v>34</v>
      </c>
      <c r="B40" s="22" t="s">
        <v>58</v>
      </c>
      <c r="C40" s="14" t="s">
        <v>259</v>
      </c>
      <c r="D40" s="15">
        <v>37211</v>
      </c>
      <c r="E40" s="14" t="s">
        <v>22</v>
      </c>
      <c r="F40" s="29">
        <v>65</v>
      </c>
      <c r="G40" s="29">
        <v>10</v>
      </c>
      <c r="H40" s="29">
        <v>6</v>
      </c>
      <c r="I40" s="29">
        <v>85.39</v>
      </c>
      <c r="J40" s="29">
        <f>50+67</f>
        <v>117</v>
      </c>
      <c r="K40" s="29">
        <v>72</v>
      </c>
      <c r="L40" s="29">
        <v>42</v>
      </c>
      <c r="M40" s="29">
        <v>40.01</v>
      </c>
      <c r="N40" s="29" t="s">
        <v>13</v>
      </c>
      <c r="O40" s="29" t="s">
        <v>13</v>
      </c>
      <c r="P40" s="29" t="s">
        <v>13</v>
      </c>
      <c r="Q40" s="29" t="s">
        <v>13</v>
      </c>
    </row>
    <row r="41" spans="1:17" ht="15.75" x14ac:dyDescent="0.25">
      <c r="A41" s="11">
        <v>35</v>
      </c>
      <c r="B41" s="22" t="s">
        <v>58</v>
      </c>
      <c r="C41" s="16" t="s">
        <v>260</v>
      </c>
      <c r="D41" s="15">
        <v>37049</v>
      </c>
      <c r="E41" s="14" t="s">
        <v>22</v>
      </c>
      <c r="F41" s="29" t="s">
        <v>13</v>
      </c>
      <c r="G41" s="29">
        <v>10</v>
      </c>
      <c r="H41" s="29">
        <v>5</v>
      </c>
      <c r="I41" s="29" t="s">
        <v>13</v>
      </c>
      <c r="J41" s="29">
        <v>120</v>
      </c>
      <c r="K41" s="29" t="s">
        <v>13</v>
      </c>
      <c r="L41" s="29">
        <v>12</v>
      </c>
      <c r="M41" s="29">
        <v>46.84</v>
      </c>
      <c r="N41" s="29">
        <v>0</v>
      </c>
      <c r="O41" s="29">
        <v>41</v>
      </c>
      <c r="P41" s="29">
        <v>15.21</v>
      </c>
      <c r="Q41" s="29">
        <v>8.44</v>
      </c>
    </row>
    <row r="42" spans="1:17" ht="15.75" x14ac:dyDescent="0.25">
      <c r="A42" s="11">
        <v>36</v>
      </c>
      <c r="B42" s="22" t="s">
        <v>155</v>
      </c>
      <c r="C42" s="27" t="s">
        <v>261</v>
      </c>
      <c r="D42" s="15">
        <v>36955</v>
      </c>
      <c r="E42" s="14" t="s">
        <v>25</v>
      </c>
      <c r="F42" s="29">
        <v>40</v>
      </c>
      <c r="G42" s="29">
        <v>23</v>
      </c>
      <c r="H42" s="29">
        <v>10</v>
      </c>
      <c r="I42" s="29">
        <v>59.28</v>
      </c>
      <c r="J42" s="29">
        <f>42.7+70</f>
        <v>112.7</v>
      </c>
      <c r="K42" s="29">
        <v>21</v>
      </c>
      <c r="L42" s="29">
        <v>3</v>
      </c>
      <c r="M42" s="29" t="s">
        <v>13</v>
      </c>
      <c r="N42" s="29" t="s">
        <v>13</v>
      </c>
      <c r="O42" s="29" t="s">
        <v>13</v>
      </c>
      <c r="P42" s="29" t="s">
        <v>13</v>
      </c>
      <c r="Q42" s="29" t="s">
        <v>13</v>
      </c>
    </row>
    <row r="43" spans="1:17" ht="15.75" x14ac:dyDescent="0.25">
      <c r="A43" s="11">
        <v>37</v>
      </c>
      <c r="B43" s="22" t="s">
        <v>155</v>
      </c>
      <c r="C43" s="27" t="s">
        <v>262</v>
      </c>
      <c r="D43" s="15">
        <v>37157</v>
      </c>
      <c r="E43" s="14" t="s">
        <v>22</v>
      </c>
      <c r="F43" s="29">
        <v>53</v>
      </c>
      <c r="G43" s="29">
        <v>-1</v>
      </c>
      <c r="H43" s="29">
        <v>6</v>
      </c>
      <c r="I43" s="29">
        <v>61.55</v>
      </c>
      <c r="J43" s="29">
        <f>34.9+38.7</f>
        <v>73.599999999999994</v>
      </c>
      <c r="K43" s="29">
        <v>38</v>
      </c>
      <c r="L43" s="29">
        <v>33</v>
      </c>
      <c r="M43" s="29">
        <v>56.06</v>
      </c>
      <c r="N43" s="29">
        <v>28</v>
      </c>
      <c r="O43" s="29">
        <v>51</v>
      </c>
      <c r="P43" s="29">
        <v>13.63</v>
      </c>
      <c r="Q43" s="29">
        <v>9.02</v>
      </c>
    </row>
    <row r="44" spans="1:17" ht="15.75" x14ac:dyDescent="0.25">
      <c r="A44" s="11">
        <v>38</v>
      </c>
      <c r="B44" s="22" t="s">
        <v>155</v>
      </c>
      <c r="C44" s="27" t="s">
        <v>263</v>
      </c>
      <c r="D44" s="15">
        <v>36941</v>
      </c>
      <c r="E44" s="14" t="s">
        <v>22</v>
      </c>
      <c r="F44" s="29">
        <v>56</v>
      </c>
      <c r="G44" s="29">
        <v>10</v>
      </c>
      <c r="H44" s="29">
        <v>10</v>
      </c>
      <c r="I44" s="29">
        <v>45.63</v>
      </c>
      <c r="J44" s="29">
        <f>20.8+60</f>
        <v>80.8</v>
      </c>
      <c r="K44" s="29">
        <v>59</v>
      </c>
      <c r="L44" s="29">
        <v>28</v>
      </c>
      <c r="M44" s="29" t="s">
        <v>264</v>
      </c>
      <c r="N44" s="29">
        <v>16</v>
      </c>
      <c r="O44" s="29">
        <v>52</v>
      </c>
      <c r="P44" s="29">
        <v>13.24</v>
      </c>
      <c r="Q44" s="29">
        <v>8.11</v>
      </c>
    </row>
    <row r="45" spans="1:17" ht="15.75" x14ac:dyDescent="0.25">
      <c r="A45" s="11">
        <v>39</v>
      </c>
      <c r="B45" s="22" t="s">
        <v>155</v>
      </c>
      <c r="C45" s="27" t="s">
        <v>265</v>
      </c>
      <c r="D45" s="15">
        <v>37018</v>
      </c>
      <c r="E45" s="14" t="s">
        <v>25</v>
      </c>
      <c r="F45" s="29">
        <v>54</v>
      </c>
      <c r="G45" s="29">
        <v>25</v>
      </c>
      <c r="H45" s="29">
        <v>8</v>
      </c>
      <c r="I45" s="29">
        <v>52.35</v>
      </c>
      <c r="J45" s="29">
        <f>28.5+39.9</f>
        <v>68.400000000000006</v>
      </c>
      <c r="K45" s="29">
        <v>83</v>
      </c>
      <c r="L45" s="29">
        <v>20</v>
      </c>
      <c r="M45" s="29">
        <v>45.34</v>
      </c>
      <c r="N45" s="29">
        <v>9</v>
      </c>
      <c r="O45" s="29">
        <v>46</v>
      </c>
      <c r="P45" s="29">
        <v>14.62</v>
      </c>
      <c r="Q45" s="29">
        <v>11.24</v>
      </c>
    </row>
    <row r="46" spans="1:17" ht="15.75" x14ac:dyDescent="0.25">
      <c r="A46" s="11">
        <v>40</v>
      </c>
      <c r="B46" s="22" t="s">
        <v>155</v>
      </c>
      <c r="C46" s="27" t="s">
        <v>266</v>
      </c>
      <c r="D46" s="15">
        <v>36793</v>
      </c>
      <c r="E46" s="14" t="s">
        <v>22</v>
      </c>
      <c r="F46" s="29" t="s">
        <v>13</v>
      </c>
      <c r="G46" s="29" t="s">
        <v>13</v>
      </c>
      <c r="H46" s="29" t="s">
        <v>13</v>
      </c>
      <c r="I46" s="29" t="s">
        <v>13</v>
      </c>
      <c r="J46" s="29" t="s">
        <v>13</v>
      </c>
      <c r="K46" s="29" t="s">
        <v>13</v>
      </c>
      <c r="L46" s="29" t="s">
        <v>13</v>
      </c>
      <c r="M46" s="29" t="s">
        <v>13</v>
      </c>
      <c r="N46" s="29" t="s">
        <v>13</v>
      </c>
      <c r="O46" s="29" t="s">
        <v>13</v>
      </c>
      <c r="P46" s="29" t="s">
        <v>13</v>
      </c>
      <c r="Q46" s="29" t="s">
        <v>13</v>
      </c>
    </row>
    <row r="47" spans="1:17" ht="15.75" x14ac:dyDescent="0.25">
      <c r="A47" s="11">
        <v>41</v>
      </c>
      <c r="B47" s="22" t="s">
        <v>155</v>
      </c>
      <c r="C47" s="27" t="s">
        <v>267</v>
      </c>
      <c r="D47" s="15">
        <v>36677</v>
      </c>
      <c r="E47" s="14" t="s">
        <v>22</v>
      </c>
      <c r="F47" s="29" t="s">
        <v>13</v>
      </c>
      <c r="G47" s="29" t="s">
        <v>13</v>
      </c>
      <c r="H47" s="29" t="s">
        <v>13</v>
      </c>
      <c r="I47" s="29" t="s">
        <v>13</v>
      </c>
      <c r="J47" s="29" t="s">
        <v>13</v>
      </c>
      <c r="K47" s="29" t="s">
        <v>13</v>
      </c>
      <c r="L47" s="29" t="s">
        <v>13</v>
      </c>
      <c r="M47" s="29"/>
      <c r="N47" s="29">
        <v>14</v>
      </c>
      <c r="O47" s="29">
        <v>30</v>
      </c>
      <c r="P47" s="29">
        <v>13.58</v>
      </c>
      <c r="Q47" s="29">
        <v>8.1</v>
      </c>
    </row>
    <row r="48" spans="1:17" ht="15.75" x14ac:dyDescent="0.25">
      <c r="A48" s="11">
        <v>42</v>
      </c>
      <c r="B48" s="22" t="s">
        <v>155</v>
      </c>
      <c r="C48" s="27" t="s">
        <v>268</v>
      </c>
      <c r="D48" s="15">
        <v>37188</v>
      </c>
      <c r="E48" s="14" t="s">
        <v>22</v>
      </c>
      <c r="F48" s="29">
        <v>42</v>
      </c>
      <c r="G48" s="29">
        <v>-5</v>
      </c>
      <c r="H48" s="29">
        <v>5</v>
      </c>
      <c r="I48" s="29">
        <v>66.22</v>
      </c>
      <c r="J48" s="29">
        <f>37+42.2</f>
        <v>79.2</v>
      </c>
      <c r="K48" s="29">
        <v>47</v>
      </c>
      <c r="L48" s="29">
        <v>17</v>
      </c>
      <c r="M48" s="29">
        <v>43.11</v>
      </c>
      <c r="N48" s="29">
        <v>31</v>
      </c>
      <c r="O48" s="29">
        <v>40</v>
      </c>
      <c r="P48" s="29">
        <v>14.52</v>
      </c>
      <c r="Q48" s="29">
        <v>9.08</v>
      </c>
    </row>
    <row r="49" spans="1:17" ht="15.75" x14ac:dyDescent="0.25">
      <c r="A49" s="11">
        <v>43</v>
      </c>
      <c r="B49" s="22" t="s">
        <v>155</v>
      </c>
      <c r="C49" s="27" t="s">
        <v>269</v>
      </c>
      <c r="D49" s="15">
        <v>37120</v>
      </c>
      <c r="E49" s="14" t="s">
        <v>22</v>
      </c>
      <c r="F49" s="29">
        <v>45</v>
      </c>
      <c r="G49" s="29">
        <v>7</v>
      </c>
      <c r="H49" s="29">
        <v>10</v>
      </c>
      <c r="I49" s="29">
        <v>68.48</v>
      </c>
      <c r="J49" s="29">
        <f>42.6+60</f>
        <v>102.6</v>
      </c>
      <c r="K49" s="29">
        <v>65</v>
      </c>
      <c r="L49" s="29">
        <v>30</v>
      </c>
      <c r="M49" s="29"/>
      <c r="N49" s="29">
        <v>8</v>
      </c>
      <c r="O49" s="29">
        <v>48</v>
      </c>
      <c r="P49" s="29">
        <v>14.74</v>
      </c>
      <c r="Q49" s="29">
        <v>12.01</v>
      </c>
    </row>
    <row r="50" spans="1:17" ht="15.75" x14ac:dyDescent="0.25">
      <c r="A50" s="11">
        <v>44</v>
      </c>
      <c r="B50" s="22" t="s">
        <v>155</v>
      </c>
      <c r="C50" s="27" t="s">
        <v>270</v>
      </c>
      <c r="D50" s="15">
        <v>37233</v>
      </c>
      <c r="E50" s="14" t="s">
        <v>25</v>
      </c>
      <c r="F50" s="29">
        <v>46</v>
      </c>
      <c r="G50" s="29">
        <v>10</v>
      </c>
      <c r="H50" s="29">
        <v>7</v>
      </c>
      <c r="I50" s="29">
        <v>42.58</v>
      </c>
      <c r="J50" s="29">
        <f>26.4+53.5</f>
        <v>79.900000000000006</v>
      </c>
      <c r="K50" s="29">
        <v>15</v>
      </c>
      <c r="L50" s="29">
        <v>10</v>
      </c>
      <c r="M50" s="29"/>
      <c r="N50" s="29">
        <v>27</v>
      </c>
      <c r="O50" s="29">
        <v>31</v>
      </c>
      <c r="P50" s="29">
        <v>16.559999999999999</v>
      </c>
      <c r="Q50" s="29">
        <v>11.43</v>
      </c>
    </row>
    <row r="51" spans="1:17" ht="15.75" x14ac:dyDescent="0.25">
      <c r="A51" s="11">
        <v>45</v>
      </c>
      <c r="B51" s="22" t="s">
        <v>155</v>
      </c>
      <c r="C51" s="27" t="s">
        <v>271</v>
      </c>
      <c r="D51" s="15">
        <v>37178</v>
      </c>
      <c r="E51" s="14" t="s">
        <v>22</v>
      </c>
      <c r="F51" s="29">
        <v>41</v>
      </c>
      <c r="G51" s="29">
        <v>7</v>
      </c>
      <c r="H51" s="29">
        <v>9</v>
      </c>
      <c r="I51" s="29">
        <v>65.42</v>
      </c>
      <c r="J51" s="29">
        <f>24.5+27.5</f>
        <v>52</v>
      </c>
      <c r="K51" s="29">
        <v>33</v>
      </c>
      <c r="L51" s="29">
        <v>20</v>
      </c>
      <c r="M51" s="29" t="s">
        <v>272</v>
      </c>
      <c r="N51" s="29">
        <v>23</v>
      </c>
      <c r="O51" s="29">
        <v>38</v>
      </c>
      <c r="P51" s="29">
        <v>15.96</v>
      </c>
      <c r="Q51" s="29">
        <v>10.19</v>
      </c>
    </row>
    <row r="52" spans="1:17" ht="15.75" x14ac:dyDescent="0.25">
      <c r="A52" s="11">
        <v>46</v>
      </c>
      <c r="B52" s="22" t="s">
        <v>155</v>
      </c>
      <c r="C52" s="27" t="s">
        <v>273</v>
      </c>
      <c r="D52" s="15">
        <v>36886</v>
      </c>
      <c r="E52" s="14" t="s">
        <v>25</v>
      </c>
      <c r="F52" s="29">
        <v>59</v>
      </c>
      <c r="G52" s="29">
        <v>25</v>
      </c>
      <c r="H52" s="29">
        <v>10</v>
      </c>
      <c r="I52" s="29">
        <v>59.94</v>
      </c>
      <c r="J52" s="29">
        <f>25.1+38.7</f>
        <v>63.800000000000004</v>
      </c>
      <c r="K52" s="29">
        <v>38</v>
      </c>
      <c r="L52" s="29">
        <v>30</v>
      </c>
      <c r="M52" s="29" t="s">
        <v>274</v>
      </c>
      <c r="N52" s="29">
        <v>22</v>
      </c>
      <c r="O52" s="29">
        <v>37</v>
      </c>
      <c r="P52" s="29">
        <v>16.170000000000002</v>
      </c>
      <c r="Q52" s="29">
        <v>9.1</v>
      </c>
    </row>
    <row r="53" spans="1:17" ht="15.75" x14ac:dyDescent="0.25">
      <c r="A53" s="11">
        <v>47</v>
      </c>
      <c r="B53" s="22" t="s">
        <v>155</v>
      </c>
      <c r="C53" s="27" t="s">
        <v>275</v>
      </c>
      <c r="D53" s="15">
        <v>37398</v>
      </c>
      <c r="E53" s="14" t="s">
        <v>22</v>
      </c>
      <c r="F53" s="29">
        <v>71</v>
      </c>
      <c r="G53" s="29">
        <v>13</v>
      </c>
      <c r="H53" s="29" t="s">
        <v>13</v>
      </c>
      <c r="I53" s="29" t="s">
        <v>13</v>
      </c>
      <c r="J53" s="29" t="s">
        <v>13</v>
      </c>
      <c r="K53" s="29">
        <v>29</v>
      </c>
      <c r="L53" s="29">
        <v>32</v>
      </c>
      <c r="M53" s="29">
        <v>32.99</v>
      </c>
      <c r="N53" s="29">
        <v>16</v>
      </c>
      <c r="O53" s="29">
        <v>72</v>
      </c>
      <c r="P53" s="29">
        <v>13.38</v>
      </c>
      <c r="Q53" s="29">
        <v>8.26</v>
      </c>
    </row>
    <row r="55" spans="1:17" x14ac:dyDescent="0.25">
      <c r="A55" s="6" t="s">
        <v>4</v>
      </c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</row>
    <row r="56" spans="1:17" x14ac:dyDescent="0.25">
      <c r="A56" s="6" t="s">
        <v>3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</row>
    <row r="138" spans="1:17" s="4" customFormat="1" ht="27.75" customHeight="1" x14ac:dyDescent="0.25">
      <c r="A138" s="1"/>
      <c r="B138" s="1"/>
      <c r="C138" s="2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1:17" s="4" customFormat="1" ht="27.75" customHeight="1" x14ac:dyDescent="0.25">
      <c r="A139" s="1"/>
      <c r="B139" s="1"/>
      <c r="C139" s="2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1:17" s="4" customFormat="1" ht="27.75" customHeight="1" x14ac:dyDescent="0.25">
      <c r="A140" s="1"/>
      <c r="B140" s="1"/>
      <c r="C140" s="2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1:17" s="4" customFormat="1" ht="27.75" customHeight="1" x14ac:dyDescent="0.25">
      <c r="A141" s="1"/>
      <c r="B141" s="1"/>
      <c r="C141" s="2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1:17" s="4" customFormat="1" ht="27.75" customHeight="1" x14ac:dyDescent="0.25">
      <c r="A142" s="1"/>
      <c r="B142" s="1"/>
      <c r="C142" s="2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1:17" s="4" customFormat="1" ht="27.75" customHeight="1" x14ac:dyDescent="0.25">
      <c r="A143" s="1"/>
      <c r="B143" s="1"/>
      <c r="C143" s="2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1:17" s="4" customFormat="1" ht="27.75" customHeight="1" x14ac:dyDescent="0.25">
      <c r="A144" s="1"/>
      <c r="B144" s="1"/>
      <c r="C144" s="2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7" ht="26.25" customHeight="1" x14ac:dyDescent="0.25"/>
  </sheetData>
  <mergeCells count="6">
    <mergeCell ref="A1:Q3"/>
    <mergeCell ref="A4:Q4"/>
    <mergeCell ref="A5:D5"/>
    <mergeCell ref="H5:Q5"/>
    <mergeCell ref="A55:Q55"/>
    <mergeCell ref="A56:Q56"/>
  </mergeCells>
  <pageMargins left="0.11811023622047245" right="0.11811023622047245" top="0.43307086614173229" bottom="0.27559055118110237" header="0.31496062992125984" footer="0.31496062992125984"/>
  <pageSetup paperSize="9" scale="47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 группа</vt:lpstr>
      <vt:lpstr>2 группа </vt:lpstr>
      <vt:lpstr>3 группа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2012-04-08T15:41:28Z</cp:lastPrinted>
  <dcterms:created xsi:type="dcterms:W3CDTF">2006-09-28T05:33:49Z</dcterms:created>
  <dcterms:modified xsi:type="dcterms:W3CDTF">2018-04-19T18:24:10Z</dcterms:modified>
</cp:coreProperties>
</file>