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1 группа" sheetId="1" r:id="rId1"/>
    <sheet name="2 группа" sheetId="2" r:id="rId2"/>
    <sheet name="3 группа" sheetId="4" r:id="rId3"/>
  </sheets>
  <calcPr calcId="125725" refMode="R1C1"/>
</workbook>
</file>

<file path=xl/calcChain.xml><?xml version="1.0" encoding="utf-8"?>
<calcChain xmlns="http://schemas.openxmlformats.org/spreadsheetml/2006/main">
  <c r="BP8" i="2"/>
  <c r="BP12" i="4"/>
  <c r="BP10"/>
  <c r="BP13"/>
  <c r="BP9"/>
  <c r="BP8"/>
  <c r="BP11"/>
  <c r="BP16" i="2"/>
  <c r="BP13"/>
  <c r="BP11"/>
  <c r="BP14"/>
  <c r="BP15"/>
  <c r="BP17"/>
  <c r="BP9"/>
  <c r="BP10"/>
  <c r="BP12"/>
  <c r="BP18"/>
  <c r="BL12" i="1"/>
  <c r="BL9"/>
  <c r="BL11"/>
  <c r="BL8"/>
  <c r="BL10"/>
  <c r="BL14"/>
  <c r="BL13"/>
  <c r="BJ12"/>
  <c r="BJ9"/>
  <c r="BJ11"/>
  <c r="BJ8"/>
  <c r="BJ10"/>
  <c r="BJ14"/>
  <c r="BJ13"/>
  <c r="BN16" i="2"/>
  <c r="BN13"/>
  <c r="BN11"/>
  <c r="BN8"/>
  <c r="BN14"/>
  <c r="BN15"/>
  <c r="BN17"/>
  <c r="BN9"/>
  <c r="BN10"/>
  <c r="BN12"/>
  <c r="BN18"/>
  <c r="BN12" i="4"/>
  <c r="BN10"/>
  <c r="BN13"/>
  <c r="BN9"/>
  <c r="BN8"/>
  <c r="BN11"/>
  <c r="AF12"/>
  <c r="AF10"/>
  <c r="AF13"/>
  <c r="AF9"/>
  <c r="AF8"/>
  <c r="AF11"/>
  <c r="AF16" i="2"/>
  <c r="AF13"/>
  <c r="AF11"/>
  <c r="AF8"/>
  <c r="AF14"/>
  <c r="AF15"/>
  <c r="AF17"/>
  <c r="AF9"/>
  <c r="AF10"/>
  <c r="AF12"/>
  <c r="AF18"/>
  <c r="AD14" i="1"/>
  <c r="AD12"/>
  <c r="AD9"/>
  <c r="AD11"/>
  <c r="AD8"/>
  <c r="AD10"/>
  <c r="AD13"/>
  <c r="I12" i="4"/>
  <c r="I10"/>
  <c r="I13"/>
  <c r="I9"/>
  <c r="I8"/>
  <c r="I11"/>
  <c r="R12"/>
  <c r="R10"/>
  <c r="R13"/>
  <c r="R9"/>
  <c r="R8"/>
  <c r="R11"/>
  <c r="BP15"/>
  <c r="BP14"/>
  <c r="I8" i="2" l="1"/>
  <c r="R13"/>
  <c r="R12"/>
  <c r="R11"/>
  <c r="R18"/>
  <c r="R17"/>
  <c r="R10"/>
  <c r="R14"/>
  <c r="R15"/>
  <c r="R16"/>
  <c r="R8"/>
  <c r="R9"/>
  <c r="I13"/>
  <c r="I12"/>
  <c r="I11"/>
  <c r="I18"/>
  <c r="I17"/>
  <c r="I10"/>
  <c r="I14"/>
  <c r="I15"/>
  <c r="I16"/>
  <c r="I9"/>
  <c r="N8"/>
  <c r="N16"/>
  <c r="N15"/>
  <c r="N14"/>
  <c r="N10"/>
  <c r="N17"/>
  <c r="N18"/>
  <c r="N11"/>
  <c r="N12"/>
  <c r="N13"/>
  <c r="N9"/>
  <c r="N10" i="4"/>
  <c r="N12"/>
  <c r="N13"/>
  <c r="N11"/>
  <c r="N9"/>
  <c r="N8"/>
  <c r="N8" i="1"/>
  <c r="N13"/>
  <c r="N9"/>
  <c r="N11"/>
  <c r="N10"/>
  <c r="N14"/>
  <c r="N12"/>
  <c r="R14"/>
  <c r="R10"/>
  <c r="R11"/>
  <c r="R9"/>
  <c r="R13"/>
  <c r="R8"/>
  <c r="R12"/>
  <c r="I14"/>
  <c r="I10"/>
  <c r="I11"/>
  <c r="I9"/>
  <c r="I13"/>
  <c r="I8"/>
  <c r="I12"/>
</calcChain>
</file>

<file path=xl/sharedStrings.xml><?xml version="1.0" encoding="utf-8"?>
<sst xmlns="http://schemas.openxmlformats.org/spreadsheetml/2006/main" count="702" uniqueCount="86">
  <si>
    <t>№ п\п</t>
  </si>
  <si>
    <t>ОУ</t>
  </si>
  <si>
    <t>Результат</t>
  </si>
  <si>
    <t>Место</t>
  </si>
  <si>
    <t>Теория МСП</t>
  </si>
  <si>
    <t>Практика МСП</t>
  </si>
  <si>
    <t>Лекарственные растения</t>
  </si>
  <si>
    <t>Пожарная профилактика</t>
  </si>
  <si>
    <t>КСУ</t>
  </si>
  <si>
    <t>История</t>
  </si>
  <si>
    <t>С песней по жизни</t>
  </si>
  <si>
    <t>2</t>
  </si>
  <si>
    <t>1 возрастная группа</t>
  </si>
  <si>
    <t>2 возрастная группа</t>
  </si>
  <si>
    <t>3 возрастная группа</t>
  </si>
  <si>
    <t>Медико-санитарная подготовка</t>
  </si>
  <si>
    <t>Сумма мест</t>
  </si>
  <si>
    <t>Теория</t>
  </si>
  <si>
    <t>Практика</t>
  </si>
  <si>
    <t>Операция "Защита"</t>
  </si>
  <si>
    <t>Надевание противогаза</t>
  </si>
  <si>
    <t>Эвакуация пострадавшего</t>
  </si>
  <si>
    <t>Снаряжение магазина АКМ</t>
  </si>
  <si>
    <t>Сводно-итоговый протокол</t>
  </si>
  <si>
    <t>1</t>
  </si>
  <si>
    <t>3</t>
  </si>
  <si>
    <t>4</t>
  </si>
  <si>
    <t>5</t>
  </si>
  <si>
    <t>7</t>
  </si>
  <si>
    <t>ОЗК</t>
  </si>
  <si>
    <t>Теория (Огнетушители, Знаки)</t>
  </si>
  <si>
    <t>Теория (Азбука безопасности)</t>
  </si>
  <si>
    <t>время</t>
  </si>
  <si>
    <t>493-1</t>
  </si>
  <si>
    <t>493-2</t>
  </si>
  <si>
    <t>70 (8:00)</t>
  </si>
  <si>
    <t>6</t>
  </si>
  <si>
    <t>Разборка-сборка АК-74"</t>
  </si>
  <si>
    <t>Разборка-сборка АК-74</t>
  </si>
  <si>
    <t>393</t>
  </si>
  <si>
    <t>478</t>
  </si>
  <si>
    <t>458</t>
  </si>
  <si>
    <t>438</t>
  </si>
  <si>
    <t>638</t>
  </si>
  <si>
    <t>618</t>
  </si>
  <si>
    <t>493-3</t>
  </si>
  <si>
    <t>1,5</t>
  </si>
  <si>
    <t>5,5</t>
  </si>
  <si>
    <t>8</t>
  </si>
  <si>
    <t>9</t>
  </si>
  <si>
    <t>10</t>
  </si>
  <si>
    <t>11</t>
  </si>
  <si>
    <t>Теория (знаки, огнетушители)</t>
  </si>
  <si>
    <t xml:space="preserve"> </t>
  </si>
  <si>
    <t>Главный судья соревнований, СС1К: _______________________/Клюйков С.Е./</t>
  </si>
  <si>
    <t>Главный секретарь соревнований: _______________________/Подольская И.В./</t>
  </si>
  <si>
    <t xml:space="preserve">Плавание </t>
  </si>
  <si>
    <t>Кросс</t>
  </si>
  <si>
    <t>Бег 60 метров</t>
  </si>
  <si>
    <t xml:space="preserve">Стрельба из пневматической винтовки </t>
  </si>
  <si>
    <t>09, 14 и 20 апреля 2016 года</t>
  </si>
  <si>
    <t>Статен в строю - силен в бою</t>
  </si>
  <si>
    <t>Равнение на знамена</t>
  </si>
  <si>
    <t>-</t>
  </si>
  <si>
    <t>Операция "Следопыт"</t>
  </si>
  <si>
    <t>Тур. полоса препятствий</t>
  </si>
  <si>
    <t>Азбука дорожного движения</t>
  </si>
  <si>
    <t>Фигурное вождение велосипеда</t>
  </si>
  <si>
    <t>Ориентирование в лабиринте</t>
  </si>
  <si>
    <t>ИТОГ</t>
  </si>
  <si>
    <t>Сгибания разгибания рук в упоре лежа</t>
  </si>
  <si>
    <t>Упражнения силовой гтмнастики</t>
  </si>
  <si>
    <t>Дорога безопасности</t>
  </si>
  <si>
    <t>6,5</t>
  </si>
  <si>
    <t>2,5</t>
  </si>
  <si>
    <t>кв</t>
  </si>
  <si>
    <t>3,5</t>
  </si>
  <si>
    <t>7,5</t>
  </si>
  <si>
    <t>4,5</t>
  </si>
  <si>
    <t>Кировский район Санкт-Петербург</t>
  </si>
  <si>
    <t>Финал детско-юношеских оборонно-спортивных и туристских игр "Зарница - 2016"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XXI соревнования "Школа безопасности" Кировского района г. Санкт-Петербурга</t>
  </si>
  <si>
    <t>Финал детско-юношеских оборонно-спортивных и туристских игр "Зарница - 2016"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XXI соревнования "Школа безопасности" Кировского района г. Санкт-Петербурга</t>
  </si>
  <si>
    <t>Финал детско-юношеских оборонно-спортивных и туристских игр "Зарница - 2016"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XXI соревнования "Школа безопасности" Кировского района г. Санкт-Петербурга</t>
  </si>
  <si>
    <t>Главный судья соревнований, СС1К: ________________________/Клюйков С.Е./</t>
  </si>
  <si>
    <t xml:space="preserve">493-2 </t>
  </si>
  <si>
    <t xml:space="preserve">2 </t>
  </si>
</sst>
</file>

<file path=xl/styles.xml><?xml version="1.0" encoding="utf-8"?>
<styleSheet xmlns="http://schemas.openxmlformats.org/spreadsheetml/2006/main">
  <numFmts count="3">
    <numFmt numFmtId="164" formatCode="h:mm:ss;@"/>
    <numFmt numFmtId="165" formatCode="[$-F400]h:mm:ss\ AM/PM"/>
    <numFmt numFmtId="166" formatCode="0.0"/>
  </numFmts>
  <fonts count="1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3" fillId="0" borderId="0" xfId="0" applyFont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0" fontId="3" fillId="0" borderId="2" xfId="0" applyFont="1" applyBorder="1" applyAlignment="1"/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2" fontId="9" fillId="0" borderId="2" xfId="0" applyNumberFormat="1" applyFont="1" applyBorder="1" applyAlignment="1">
      <alignment horizontal="left"/>
    </xf>
    <xf numFmtId="2" fontId="10" fillId="0" borderId="1" xfId="0" applyNumberFormat="1" applyFont="1" applyBorder="1" applyAlignment="1">
      <alignment horizontal="center" vertical="center" textRotation="90" wrapText="1"/>
    </xf>
    <xf numFmtId="2" fontId="11" fillId="4" borderId="1" xfId="0" applyNumberFormat="1" applyFont="1" applyFill="1" applyBorder="1" applyAlignment="1">
      <alignment horizontal="center" vertical="center"/>
    </xf>
    <xf numFmtId="2" fontId="10" fillId="0" borderId="0" xfId="0" applyNumberFormat="1" applyFont="1"/>
    <xf numFmtId="0" fontId="3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164" fontId="3" fillId="0" borderId="1" xfId="0" applyNumberFormat="1" applyFont="1" applyBorder="1" applyAlignment="1">
      <alignment horizontal="center" vertical="center" textRotation="90"/>
    </xf>
    <xf numFmtId="164" fontId="3" fillId="0" borderId="1" xfId="0" applyNumberFormat="1" applyFont="1" applyBorder="1" applyAlignment="1">
      <alignment horizontal="center" vertical="center"/>
    </xf>
    <xf numFmtId="164" fontId="3" fillId="0" borderId="0" xfId="0" applyNumberFormat="1" applyFont="1"/>
    <xf numFmtId="49" fontId="3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 wrapText="1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textRotation="90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 textRotation="90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 textRotation="90"/>
    </xf>
    <xf numFmtId="0" fontId="3" fillId="0" borderId="6" xfId="0" applyFont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3" fillId="6" borderId="1" xfId="0" applyNumberFormat="1" applyFont="1" applyFill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0" fontId="3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/>
    <xf numFmtId="0" fontId="7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20" fontId="3" fillId="5" borderId="1" xfId="0" applyNumberFormat="1" applyFont="1" applyFill="1" applyBorder="1" applyAlignment="1">
      <alignment horizontal="center" vertical="center"/>
    </xf>
    <xf numFmtId="47" fontId="3" fillId="0" borderId="1" xfId="0" applyNumberFormat="1" applyFont="1" applyBorder="1" applyAlignment="1">
      <alignment horizontal="center" vertical="center"/>
    </xf>
    <xf numFmtId="47" fontId="3" fillId="5" borderId="1" xfId="0" applyNumberFormat="1" applyFont="1" applyFill="1" applyBorder="1" applyAlignment="1">
      <alignment horizontal="center" vertical="center"/>
    </xf>
    <xf numFmtId="166" fontId="3" fillId="5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2" fontId="3" fillId="0" borderId="0" xfId="0" applyNumberFormat="1" applyFont="1"/>
    <xf numFmtId="0" fontId="3" fillId="7" borderId="1" xfId="0" applyFont="1" applyFill="1" applyBorder="1" applyAlignment="1">
      <alignment horizontal="center" vertical="center" textRotation="90"/>
    </xf>
    <xf numFmtId="49" fontId="3" fillId="7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95249</xdr:colOff>
      <xdr:row>1</xdr:row>
      <xdr:rowOff>193786</xdr:rowOff>
    </xdr:to>
    <xdr:pic>
      <xdr:nvPicPr>
        <xdr:cNvPr id="2049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52474" cy="7557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62</xdr:col>
      <xdr:colOff>123825</xdr:colOff>
      <xdr:row>0</xdr:row>
      <xdr:rowOff>76200</xdr:rowOff>
    </xdr:from>
    <xdr:to>
      <xdr:col>64</xdr:col>
      <xdr:colOff>218042</xdr:colOff>
      <xdr:row>2</xdr:row>
      <xdr:rowOff>84705</xdr:rowOff>
    </xdr:to>
    <xdr:pic>
      <xdr:nvPicPr>
        <xdr:cNvPr id="13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554700" y="76200"/>
          <a:ext cx="818117" cy="77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2</xdr:col>
      <xdr:colOff>114300</xdr:colOff>
      <xdr:row>0</xdr:row>
      <xdr:rowOff>0</xdr:rowOff>
    </xdr:to>
    <xdr:pic>
      <xdr:nvPicPr>
        <xdr:cNvPr id="1025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0" y="0"/>
          <a:ext cx="647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657225</xdr:colOff>
      <xdr:row>0</xdr:row>
      <xdr:rowOff>0</xdr:rowOff>
    </xdr:from>
    <xdr:to>
      <xdr:col>6</xdr:col>
      <xdr:colOff>342900</xdr:colOff>
      <xdr:row>0</xdr:row>
      <xdr:rowOff>0</xdr:rowOff>
    </xdr:to>
    <xdr:pic>
      <xdr:nvPicPr>
        <xdr:cNvPr id="1026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33625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38100</xdr:colOff>
      <xdr:row>0</xdr:row>
      <xdr:rowOff>0</xdr:rowOff>
    </xdr:from>
    <xdr:to>
      <xdr:col>16</xdr:col>
      <xdr:colOff>9525</xdr:colOff>
      <xdr:row>0</xdr:row>
      <xdr:rowOff>0</xdr:rowOff>
    </xdr:to>
    <xdr:pic>
      <xdr:nvPicPr>
        <xdr:cNvPr id="1027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895725" y="0"/>
          <a:ext cx="219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38099</xdr:rowOff>
    </xdr:from>
    <xdr:to>
      <xdr:col>2</xdr:col>
      <xdr:colOff>199360</xdr:colOff>
      <xdr:row>2</xdr:row>
      <xdr:rowOff>36009</xdr:rowOff>
    </xdr:to>
    <xdr:pic>
      <xdr:nvPicPr>
        <xdr:cNvPr id="1028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8099"/>
          <a:ext cx="775290" cy="762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259982</xdr:colOff>
      <xdr:row>0</xdr:row>
      <xdr:rowOff>136229</xdr:rowOff>
    </xdr:from>
    <xdr:to>
      <xdr:col>68</xdr:col>
      <xdr:colOff>86169</xdr:colOff>
      <xdr:row>2</xdr:row>
      <xdr:rowOff>142519</xdr:rowOff>
    </xdr:to>
    <xdr:pic>
      <xdr:nvPicPr>
        <xdr:cNvPr id="1029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9653325" y="136229"/>
          <a:ext cx="856216" cy="7705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</xdr:colOff>
      <xdr:row>0</xdr:row>
      <xdr:rowOff>59267</xdr:rowOff>
    </xdr:from>
    <xdr:to>
      <xdr:col>2</xdr:col>
      <xdr:colOff>402167</xdr:colOff>
      <xdr:row>2</xdr:row>
      <xdr:rowOff>97367</xdr:rowOff>
    </xdr:to>
    <xdr:pic>
      <xdr:nvPicPr>
        <xdr:cNvPr id="3073" name="Picture 1" descr="эмбл зарница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5833" y="59267"/>
          <a:ext cx="772584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64</xdr:col>
      <xdr:colOff>225967</xdr:colOff>
      <xdr:row>0</xdr:row>
      <xdr:rowOff>21166</xdr:rowOff>
    </xdr:from>
    <xdr:to>
      <xdr:col>67</xdr:col>
      <xdr:colOff>200276</xdr:colOff>
      <xdr:row>2</xdr:row>
      <xdr:rowOff>49742</xdr:rowOff>
    </xdr:to>
    <xdr:pic>
      <xdr:nvPicPr>
        <xdr:cNvPr id="3074" name="Picture 2" descr="школа без зарниц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7217" y="21166"/>
          <a:ext cx="831559" cy="7905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17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E13" sqref="E13"/>
    </sheetView>
  </sheetViews>
  <sheetFormatPr defaultRowHeight="15"/>
  <cols>
    <col min="1" max="1" width="4" style="1" hidden="1" customWidth="1"/>
    <col min="2" max="2" width="9.85546875" style="1" customWidth="1"/>
    <col min="3" max="3" width="6.85546875" style="29" bestFit="1" customWidth="1"/>
    <col min="4" max="7" width="3.7109375" style="1" bestFit="1" customWidth="1"/>
    <col min="8" max="8" width="3.7109375" style="31" bestFit="1" customWidth="1"/>
    <col min="9" max="9" width="5.5703125" style="1" customWidth="1"/>
    <col min="10" max="10" width="3.7109375" style="1" bestFit="1" customWidth="1"/>
    <col min="11" max="11" width="4.42578125" style="1" customWidth="1"/>
    <col min="12" max="12" width="4.42578125" style="20" hidden="1" customWidth="1"/>
    <col min="13" max="15" width="4.42578125" style="1" customWidth="1"/>
    <col min="16" max="16" width="4.42578125" style="1" bestFit="1" customWidth="1"/>
    <col min="17" max="19" width="3.7109375" style="1" bestFit="1" customWidth="1"/>
    <col min="20" max="20" width="6" style="1" bestFit="1" customWidth="1"/>
    <col min="21" max="21" width="3.7109375" style="1" bestFit="1" customWidth="1"/>
    <col min="22" max="23" width="6.28515625" style="1" customWidth="1"/>
    <col min="24" max="24" width="7.42578125" style="1" customWidth="1"/>
    <col min="25" max="25" width="3.7109375" style="1" bestFit="1" customWidth="1"/>
    <col min="26" max="26" width="5.42578125" style="1" bestFit="1" customWidth="1"/>
    <col min="27" max="27" width="3.7109375" style="1" customWidth="1"/>
    <col min="28" max="28" width="6.85546875" style="1" bestFit="1" customWidth="1"/>
    <col min="29" max="29" width="3.7109375" style="1" bestFit="1" customWidth="1"/>
    <col min="30" max="30" width="4.28515625" style="1" customWidth="1"/>
    <col min="31" max="31" width="4.140625" style="1" customWidth="1"/>
    <col min="32" max="32" width="4.42578125" style="1" customWidth="1"/>
    <col min="33" max="33" width="4.42578125" style="2" customWidth="1"/>
    <col min="34" max="35" width="4" style="1" bestFit="1" customWidth="1"/>
    <col min="36" max="36" width="4.42578125" style="60" customWidth="1"/>
    <col min="37" max="37" width="4.42578125" style="61" customWidth="1"/>
    <col min="38" max="39" width="4" style="1" bestFit="1" customWidth="1"/>
    <col min="40" max="40" width="4.42578125" style="1" customWidth="1"/>
    <col min="41" max="41" width="4.42578125" style="2" customWidth="1"/>
    <col min="42" max="43" width="4" style="1" bestFit="1" customWidth="1"/>
    <col min="44" max="44" width="4.42578125" style="60" customWidth="1"/>
    <col min="45" max="45" width="4.42578125" style="61" customWidth="1"/>
    <col min="46" max="46" width="4.42578125" style="60" customWidth="1"/>
    <col min="47" max="47" width="4.42578125" style="61" customWidth="1"/>
    <col min="48" max="48" width="4.42578125" style="50" customWidth="1"/>
    <col min="49" max="49" width="4.42578125" style="51" customWidth="1"/>
    <col min="50" max="51" width="4" style="50" bestFit="1" customWidth="1"/>
    <col min="52" max="52" width="4.42578125" style="60" customWidth="1"/>
    <col min="53" max="53" width="4.42578125" style="61" customWidth="1"/>
    <col min="54" max="54" width="4.42578125" style="60" customWidth="1"/>
    <col min="55" max="55" width="4.42578125" style="61" customWidth="1"/>
    <col min="56" max="56" width="6" style="60" bestFit="1" customWidth="1"/>
    <col min="57" max="57" width="4" style="60" bestFit="1" customWidth="1"/>
    <col min="58" max="58" width="4.42578125" style="60" customWidth="1"/>
    <col min="59" max="59" width="4.42578125" style="61" customWidth="1"/>
    <col min="60" max="60" width="6.85546875" style="60" bestFit="1" customWidth="1"/>
    <col min="61" max="61" width="4" style="60" bestFit="1" customWidth="1"/>
    <col min="62" max="62" width="4.42578125" style="60" customWidth="1"/>
    <col min="63" max="63" width="4.42578125" style="61" customWidth="1"/>
    <col min="64" max="64" width="6.42578125" style="60" bestFit="1" customWidth="1"/>
    <col min="65" max="65" width="4" style="60" bestFit="1" customWidth="1"/>
    <col min="66" max="16384" width="9.140625" style="1"/>
  </cols>
  <sheetData>
    <row r="1" spans="1:65" ht="44.25" customHeight="1">
      <c r="A1" s="98" t="s">
        <v>80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</row>
    <row r="2" spans="1:65" ht="15.75" customHeight="1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</row>
    <row r="3" spans="1:65">
      <c r="A3" s="100" t="s">
        <v>12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</row>
    <row r="4" spans="1:65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13"/>
      <c r="L4" s="17"/>
      <c r="M4" s="13"/>
      <c r="N4" s="12"/>
      <c r="O4" s="12"/>
      <c r="P4" s="12"/>
      <c r="Q4" s="12"/>
      <c r="R4" s="12"/>
      <c r="S4" s="12"/>
      <c r="T4" s="12"/>
      <c r="U4" s="80" t="s">
        <v>79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</row>
    <row r="5" spans="1:65" ht="15" customHeight="1">
      <c r="A5" s="83" t="s">
        <v>0</v>
      </c>
      <c r="B5" s="83" t="s">
        <v>1</v>
      </c>
      <c r="C5" s="85" t="s">
        <v>15</v>
      </c>
      <c r="D5" s="85"/>
      <c r="E5" s="85"/>
      <c r="F5" s="85"/>
      <c r="G5" s="85"/>
      <c r="H5" s="85"/>
      <c r="I5" s="85"/>
      <c r="J5" s="85"/>
      <c r="K5" s="86" t="s">
        <v>7</v>
      </c>
      <c r="L5" s="87"/>
      <c r="M5" s="87"/>
      <c r="N5" s="87"/>
      <c r="O5" s="87"/>
      <c r="P5" s="87"/>
      <c r="Q5" s="87"/>
      <c r="R5" s="87"/>
      <c r="S5" s="88"/>
      <c r="T5" s="81" t="s">
        <v>8</v>
      </c>
      <c r="U5" s="81"/>
      <c r="V5" s="81" t="s">
        <v>22</v>
      </c>
      <c r="W5" s="81"/>
      <c r="X5" s="85" t="s">
        <v>19</v>
      </c>
      <c r="Y5" s="85"/>
      <c r="Z5" s="85"/>
      <c r="AA5" s="85"/>
      <c r="AB5" s="85"/>
      <c r="AC5" s="85"/>
      <c r="AD5" s="85"/>
      <c r="AE5" s="85"/>
      <c r="AF5" s="81" t="s">
        <v>9</v>
      </c>
      <c r="AG5" s="81"/>
      <c r="AH5" s="81" t="s">
        <v>10</v>
      </c>
      <c r="AI5" s="81"/>
      <c r="AJ5" s="94" t="s">
        <v>56</v>
      </c>
      <c r="AK5" s="95"/>
      <c r="AL5" s="93" t="s">
        <v>57</v>
      </c>
      <c r="AM5" s="93"/>
      <c r="AN5" s="93" t="s">
        <v>58</v>
      </c>
      <c r="AO5" s="93"/>
      <c r="AP5" s="93" t="s">
        <v>59</v>
      </c>
      <c r="AQ5" s="93"/>
      <c r="AR5" s="102" t="s">
        <v>70</v>
      </c>
      <c r="AS5" s="102"/>
      <c r="AT5" s="102" t="s">
        <v>71</v>
      </c>
      <c r="AU5" s="102"/>
      <c r="AV5" s="93" t="s">
        <v>61</v>
      </c>
      <c r="AW5" s="93"/>
      <c r="AX5" s="108" t="s">
        <v>62</v>
      </c>
      <c r="AY5" s="108"/>
      <c r="AZ5" s="92" t="s">
        <v>68</v>
      </c>
      <c r="BA5" s="92"/>
      <c r="BB5" s="92" t="s">
        <v>64</v>
      </c>
      <c r="BC5" s="92"/>
      <c r="BD5" s="93" t="s">
        <v>65</v>
      </c>
      <c r="BE5" s="93"/>
      <c r="BF5" s="105" t="s">
        <v>72</v>
      </c>
      <c r="BG5" s="106"/>
      <c r="BH5" s="106"/>
      <c r="BI5" s="106"/>
      <c r="BJ5" s="106"/>
      <c r="BK5" s="107"/>
      <c r="BL5" s="93" t="s">
        <v>69</v>
      </c>
      <c r="BM5" s="93"/>
    </row>
    <row r="6" spans="1:65" s="3" customFormat="1" ht="75.75" customHeight="1">
      <c r="A6" s="83"/>
      <c r="B6" s="83"/>
      <c r="C6" s="79" t="s">
        <v>5</v>
      </c>
      <c r="D6" s="79"/>
      <c r="E6" s="79" t="s">
        <v>4</v>
      </c>
      <c r="F6" s="79"/>
      <c r="G6" s="79" t="s">
        <v>6</v>
      </c>
      <c r="H6" s="79"/>
      <c r="I6" s="83" t="s">
        <v>16</v>
      </c>
      <c r="J6" s="78" t="s">
        <v>3</v>
      </c>
      <c r="K6" s="89" t="s">
        <v>31</v>
      </c>
      <c r="L6" s="90"/>
      <c r="M6" s="91"/>
      <c r="N6" s="79" t="s">
        <v>30</v>
      </c>
      <c r="O6" s="79"/>
      <c r="P6" s="82" t="s">
        <v>18</v>
      </c>
      <c r="Q6" s="82"/>
      <c r="R6" s="83" t="s">
        <v>16</v>
      </c>
      <c r="S6" s="78" t="s">
        <v>3</v>
      </c>
      <c r="T6" s="81"/>
      <c r="U6" s="81"/>
      <c r="V6" s="81"/>
      <c r="W6" s="81"/>
      <c r="X6" s="79" t="s">
        <v>17</v>
      </c>
      <c r="Y6" s="79"/>
      <c r="Z6" s="82" t="s">
        <v>20</v>
      </c>
      <c r="AA6" s="82"/>
      <c r="AB6" s="82" t="s">
        <v>21</v>
      </c>
      <c r="AC6" s="82"/>
      <c r="AD6" s="83" t="s">
        <v>16</v>
      </c>
      <c r="AE6" s="78" t="s">
        <v>3</v>
      </c>
      <c r="AF6" s="81"/>
      <c r="AG6" s="81"/>
      <c r="AH6" s="81"/>
      <c r="AI6" s="81"/>
      <c r="AJ6" s="96"/>
      <c r="AK6" s="97"/>
      <c r="AL6" s="93"/>
      <c r="AM6" s="93"/>
      <c r="AN6" s="93"/>
      <c r="AO6" s="93"/>
      <c r="AP6" s="93"/>
      <c r="AQ6" s="93"/>
      <c r="AR6" s="102"/>
      <c r="AS6" s="102"/>
      <c r="AT6" s="102"/>
      <c r="AU6" s="102"/>
      <c r="AV6" s="93"/>
      <c r="AW6" s="93"/>
      <c r="AX6" s="108"/>
      <c r="AY6" s="108"/>
      <c r="AZ6" s="92"/>
      <c r="BA6" s="92"/>
      <c r="BB6" s="92"/>
      <c r="BC6" s="92"/>
      <c r="BD6" s="93"/>
      <c r="BE6" s="93"/>
      <c r="BF6" s="103" t="s">
        <v>66</v>
      </c>
      <c r="BG6" s="104"/>
      <c r="BH6" s="103" t="s">
        <v>67</v>
      </c>
      <c r="BI6" s="104"/>
      <c r="BJ6" s="83" t="s">
        <v>16</v>
      </c>
      <c r="BK6" s="78" t="s">
        <v>3</v>
      </c>
      <c r="BL6" s="93"/>
      <c r="BM6" s="93"/>
    </row>
    <row r="7" spans="1:65" ht="64.5">
      <c r="A7" s="83"/>
      <c r="B7" s="83"/>
      <c r="C7" s="27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7" t="s">
        <v>3</v>
      </c>
      <c r="I7" s="83"/>
      <c r="J7" s="78"/>
      <c r="K7" s="14" t="s">
        <v>2</v>
      </c>
      <c r="L7" s="18" t="s">
        <v>32</v>
      </c>
      <c r="M7" s="14" t="s">
        <v>3</v>
      </c>
      <c r="N7" s="6" t="s">
        <v>2</v>
      </c>
      <c r="O7" s="6" t="s">
        <v>3</v>
      </c>
      <c r="P7" s="32" t="s">
        <v>2</v>
      </c>
      <c r="Q7" s="32" t="s">
        <v>3</v>
      </c>
      <c r="R7" s="83"/>
      <c r="S7" s="78"/>
      <c r="T7" s="5" t="s">
        <v>2</v>
      </c>
      <c r="U7" s="9" t="s">
        <v>3</v>
      </c>
      <c r="V7" s="5" t="s">
        <v>2</v>
      </c>
      <c r="W7" s="9" t="s">
        <v>3</v>
      </c>
      <c r="X7" s="5" t="s">
        <v>2</v>
      </c>
      <c r="Y7" s="5" t="s">
        <v>3</v>
      </c>
      <c r="Z7" s="34" t="s">
        <v>2</v>
      </c>
      <c r="AA7" s="34" t="s">
        <v>3</v>
      </c>
      <c r="AB7" s="34" t="s">
        <v>2</v>
      </c>
      <c r="AC7" s="34" t="s">
        <v>3</v>
      </c>
      <c r="AD7" s="83"/>
      <c r="AE7" s="78"/>
      <c r="AF7" s="5" t="s">
        <v>2</v>
      </c>
      <c r="AG7" s="9" t="s">
        <v>3</v>
      </c>
      <c r="AH7" s="5" t="s">
        <v>2</v>
      </c>
      <c r="AI7" s="9" t="s">
        <v>3</v>
      </c>
      <c r="AJ7" s="5" t="s">
        <v>2</v>
      </c>
      <c r="AK7" s="9" t="s">
        <v>3</v>
      </c>
      <c r="AL7" s="5" t="s">
        <v>2</v>
      </c>
      <c r="AM7" s="9" t="s">
        <v>3</v>
      </c>
      <c r="AN7" s="5" t="s">
        <v>2</v>
      </c>
      <c r="AO7" s="9" t="s">
        <v>3</v>
      </c>
      <c r="AP7" s="5" t="s">
        <v>2</v>
      </c>
      <c r="AQ7" s="9" t="s">
        <v>3</v>
      </c>
      <c r="AR7" s="5" t="s">
        <v>2</v>
      </c>
      <c r="AS7" s="9" t="s">
        <v>3</v>
      </c>
      <c r="AT7" s="5" t="s">
        <v>2</v>
      </c>
      <c r="AU7" s="76" t="s">
        <v>3</v>
      </c>
      <c r="AV7" s="5" t="s">
        <v>2</v>
      </c>
      <c r="AW7" s="9" t="s">
        <v>3</v>
      </c>
      <c r="AX7" s="5" t="s">
        <v>2</v>
      </c>
      <c r="AY7" s="9" t="s">
        <v>3</v>
      </c>
      <c r="AZ7" s="5" t="s">
        <v>2</v>
      </c>
      <c r="BA7" s="9" t="s">
        <v>3</v>
      </c>
      <c r="BB7" s="5" t="s">
        <v>2</v>
      </c>
      <c r="BC7" s="9" t="s">
        <v>3</v>
      </c>
      <c r="BD7" s="5" t="s">
        <v>2</v>
      </c>
      <c r="BE7" s="9" t="s">
        <v>3</v>
      </c>
      <c r="BF7" s="5" t="s">
        <v>2</v>
      </c>
      <c r="BG7" s="7" t="s">
        <v>3</v>
      </c>
      <c r="BH7" s="5" t="s">
        <v>2</v>
      </c>
      <c r="BI7" s="5" t="s">
        <v>3</v>
      </c>
      <c r="BJ7" s="83"/>
      <c r="BK7" s="78"/>
      <c r="BL7" s="5" t="s">
        <v>16</v>
      </c>
      <c r="BM7" s="9" t="s">
        <v>3</v>
      </c>
    </row>
    <row r="8" spans="1:65" ht="27.75" customHeight="1">
      <c r="A8" s="4">
        <v>7</v>
      </c>
      <c r="B8" s="15">
        <v>384</v>
      </c>
      <c r="C8" s="28">
        <v>4.5138888888888893E-3</v>
      </c>
      <c r="D8" s="4">
        <v>1</v>
      </c>
      <c r="E8" s="4">
        <v>39</v>
      </c>
      <c r="F8" s="4">
        <v>2</v>
      </c>
      <c r="G8" s="4">
        <v>50</v>
      </c>
      <c r="H8" s="30" t="s">
        <v>24</v>
      </c>
      <c r="I8" s="4">
        <f t="shared" ref="I8:I14" si="0">D8+F8+H8</f>
        <v>4</v>
      </c>
      <c r="J8" s="8">
        <v>1</v>
      </c>
      <c r="K8" s="16">
        <v>114</v>
      </c>
      <c r="L8" s="19"/>
      <c r="M8" s="16">
        <v>1</v>
      </c>
      <c r="N8" s="4">
        <f>25+57</f>
        <v>82</v>
      </c>
      <c r="O8" s="4">
        <v>1</v>
      </c>
      <c r="P8" s="70">
        <v>7.1527777777777787E-2</v>
      </c>
      <c r="Q8" s="33">
        <v>1</v>
      </c>
      <c r="R8" s="4">
        <f t="shared" ref="R8:R14" si="1">M8+O8+Q8</f>
        <v>3</v>
      </c>
      <c r="S8" s="8">
        <v>1</v>
      </c>
      <c r="T8" s="4">
        <v>361</v>
      </c>
      <c r="U8" s="8">
        <v>2</v>
      </c>
      <c r="V8" s="4">
        <v>126</v>
      </c>
      <c r="W8" s="8">
        <v>1</v>
      </c>
      <c r="X8" s="4">
        <v>54</v>
      </c>
      <c r="Y8" s="4">
        <v>1</v>
      </c>
      <c r="Z8" s="73">
        <v>19.3</v>
      </c>
      <c r="AA8" s="33">
        <v>1</v>
      </c>
      <c r="AB8" s="72">
        <v>2.3229166666666663E-3</v>
      </c>
      <c r="AC8" s="33">
        <v>1</v>
      </c>
      <c r="AD8" s="4">
        <f t="shared" ref="AD8:AD14" si="2">Y8+AA8+AC8</f>
        <v>3</v>
      </c>
      <c r="AE8" s="63">
        <v>1</v>
      </c>
      <c r="AF8" s="4">
        <v>174</v>
      </c>
      <c r="AG8" s="10" t="s">
        <v>24</v>
      </c>
      <c r="AH8" s="4">
        <v>211</v>
      </c>
      <c r="AI8" s="10" t="s">
        <v>24</v>
      </c>
      <c r="AJ8" s="62">
        <v>132</v>
      </c>
      <c r="AK8" s="63">
        <v>6</v>
      </c>
      <c r="AL8" s="55">
        <v>84</v>
      </c>
      <c r="AM8" s="56">
        <v>3</v>
      </c>
      <c r="AN8" s="55">
        <v>179</v>
      </c>
      <c r="AO8" s="56" t="s">
        <v>26</v>
      </c>
      <c r="AP8" s="55">
        <v>182</v>
      </c>
      <c r="AQ8" s="56" t="s">
        <v>11</v>
      </c>
      <c r="AR8" s="62">
        <v>167</v>
      </c>
      <c r="AS8" s="64" t="s">
        <v>11</v>
      </c>
      <c r="AT8" s="62">
        <v>0.83</v>
      </c>
      <c r="AU8" s="77" t="s">
        <v>11</v>
      </c>
      <c r="AV8" s="52">
        <v>178</v>
      </c>
      <c r="AW8" s="64" t="s">
        <v>24</v>
      </c>
      <c r="AX8" s="52">
        <v>66</v>
      </c>
      <c r="AY8" s="64" t="s">
        <v>24</v>
      </c>
      <c r="AZ8" s="62">
        <v>107</v>
      </c>
      <c r="BA8" s="64" t="s">
        <v>24</v>
      </c>
      <c r="BB8" s="62">
        <v>20</v>
      </c>
      <c r="BC8" s="64" t="s">
        <v>24</v>
      </c>
      <c r="BD8" s="62">
        <v>9.57</v>
      </c>
      <c r="BE8" s="64" t="s">
        <v>24</v>
      </c>
      <c r="BF8" s="62">
        <v>103</v>
      </c>
      <c r="BG8" s="62">
        <v>1</v>
      </c>
      <c r="BH8" s="71">
        <v>2.0966435185185185E-3</v>
      </c>
      <c r="BI8" s="62">
        <v>1</v>
      </c>
      <c r="BJ8" s="62">
        <f t="shared" ref="BJ8:BJ14" si="3">BG8+BI8</f>
        <v>2</v>
      </c>
      <c r="BK8" s="64" t="s">
        <v>24</v>
      </c>
      <c r="BL8" s="67">
        <f t="shared" ref="BL8:BL14" si="4">J8+S8+U8+W8+AE8+AG8+AI8+AK8+AM8+AO8+AQ8+AS8+AW8+AY8+BA8+BC8+BE8+BK8</f>
        <v>31</v>
      </c>
      <c r="BM8" s="118" t="s">
        <v>24</v>
      </c>
    </row>
    <row r="9" spans="1:65" ht="27.75" customHeight="1">
      <c r="A9" s="4">
        <v>5</v>
      </c>
      <c r="B9" s="15">
        <v>377</v>
      </c>
      <c r="C9" s="28">
        <v>5.7407407407407416E-3</v>
      </c>
      <c r="D9" s="4">
        <v>3</v>
      </c>
      <c r="E9" s="4">
        <v>33</v>
      </c>
      <c r="F9" s="4">
        <v>7</v>
      </c>
      <c r="G9" s="4">
        <v>40</v>
      </c>
      <c r="H9" s="30" t="s">
        <v>11</v>
      </c>
      <c r="I9" s="4">
        <f t="shared" si="0"/>
        <v>12</v>
      </c>
      <c r="J9" s="8">
        <v>3</v>
      </c>
      <c r="K9" s="16">
        <v>79</v>
      </c>
      <c r="L9" s="19"/>
      <c r="M9" s="16">
        <v>4</v>
      </c>
      <c r="N9" s="4">
        <f>26+22</f>
        <v>48</v>
      </c>
      <c r="O9" s="4">
        <v>4</v>
      </c>
      <c r="P9" s="70">
        <v>0.13125000000000001</v>
      </c>
      <c r="Q9" s="33">
        <v>4</v>
      </c>
      <c r="R9" s="4">
        <f t="shared" si="1"/>
        <v>12</v>
      </c>
      <c r="S9" s="8">
        <v>4</v>
      </c>
      <c r="T9" s="4">
        <v>296</v>
      </c>
      <c r="U9" s="8">
        <v>4</v>
      </c>
      <c r="V9" s="4">
        <v>225</v>
      </c>
      <c r="W9" s="8">
        <v>2</v>
      </c>
      <c r="X9" s="4">
        <v>24</v>
      </c>
      <c r="Y9" s="4">
        <v>4</v>
      </c>
      <c r="Z9" s="73">
        <v>67.08</v>
      </c>
      <c r="AA9" s="33">
        <v>3</v>
      </c>
      <c r="AB9" s="72">
        <v>3.0740740740740741E-3</v>
      </c>
      <c r="AC9" s="33">
        <v>3</v>
      </c>
      <c r="AD9" s="62">
        <f t="shared" si="2"/>
        <v>10</v>
      </c>
      <c r="AE9" s="63">
        <v>3</v>
      </c>
      <c r="AF9" s="4">
        <v>162</v>
      </c>
      <c r="AG9" s="10" t="s">
        <v>25</v>
      </c>
      <c r="AH9" s="4">
        <v>192</v>
      </c>
      <c r="AI9" s="10" t="s">
        <v>11</v>
      </c>
      <c r="AJ9" s="62">
        <v>166</v>
      </c>
      <c r="AK9" s="63">
        <v>5</v>
      </c>
      <c r="AL9" s="55">
        <v>90</v>
      </c>
      <c r="AM9" s="56" t="s">
        <v>46</v>
      </c>
      <c r="AN9" s="55">
        <v>230</v>
      </c>
      <c r="AO9" s="56" t="s">
        <v>11</v>
      </c>
      <c r="AP9" s="55">
        <v>186</v>
      </c>
      <c r="AQ9" s="64" t="s">
        <v>24</v>
      </c>
      <c r="AR9" s="62">
        <v>205</v>
      </c>
      <c r="AS9" s="64" t="s">
        <v>24</v>
      </c>
      <c r="AT9" s="62">
        <v>0</v>
      </c>
      <c r="AU9" s="77" t="s">
        <v>78</v>
      </c>
      <c r="AV9" s="52">
        <v>161</v>
      </c>
      <c r="AW9" s="64" t="s">
        <v>27</v>
      </c>
      <c r="AX9" s="52">
        <v>51</v>
      </c>
      <c r="AY9" s="64" t="s">
        <v>11</v>
      </c>
      <c r="AZ9" s="62">
        <v>45</v>
      </c>
      <c r="BA9" s="64" t="s">
        <v>26</v>
      </c>
      <c r="BB9" s="62">
        <v>26</v>
      </c>
      <c r="BC9" s="64" t="s">
        <v>11</v>
      </c>
      <c r="BD9" s="62">
        <v>29.3</v>
      </c>
      <c r="BE9" s="64" t="s">
        <v>25</v>
      </c>
      <c r="BF9" s="62">
        <v>79</v>
      </c>
      <c r="BG9" s="62">
        <v>2</v>
      </c>
      <c r="BH9" s="71">
        <v>2.3234953703703703E-3</v>
      </c>
      <c r="BI9" s="62">
        <v>3</v>
      </c>
      <c r="BJ9" s="62">
        <f t="shared" si="3"/>
        <v>5</v>
      </c>
      <c r="BK9" s="64" t="s">
        <v>11</v>
      </c>
      <c r="BL9" s="67">
        <f t="shared" si="4"/>
        <v>49.5</v>
      </c>
      <c r="BM9" s="118" t="s">
        <v>11</v>
      </c>
    </row>
    <row r="10" spans="1:65" ht="27.75" customHeight="1">
      <c r="A10" s="4">
        <v>3</v>
      </c>
      <c r="B10" s="15">
        <v>481</v>
      </c>
      <c r="C10" s="28">
        <v>6.4120370370370364E-3</v>
      </c>
      <c r="D10" s="4">
        <v>4</v>
      </c>
      <c r="E10" s="4">
        <v>35</v>
      </c>
      <c r="F10" s="4">
        <v>4</v>
      </c>
      <c r="G10" s="4">
        <v>29</v>
      </c>
      <c r="H10" s="30" t="s">
        <v>27</v>
      </c>
      <c r="I10" s="4">
        <f t="shared" si="0"/>
        <v>13</v>
      </c>
      <c r="J10" s="8">
        <v>4</v>
      </c>
      <c r="K10" s="16">
        <v>92</v>
      </c>
      <c r="L10" s="19"/>
      <c r="M10" s="16">
        <v>2</v>
      </c>
      <c r="N10" s="4">
        <f>26+19</f>
        <v>45</v>
      </c>
      <c r="O10" s="4">
        <v>5</v>
      </c>
      <c r="P10" s="70">
        <v>0.11944444444444445</v>
      </c>
      <c r="Q10" s="33">
        <v>3</v>
      </c>
      <c r="R10" s="4">
        <f t="shared" si="1"/>
        <v>10</v>
      </c>
      <c r="S10" s="8">
        <v>3</v>
      </c>
      <c r="T10" s="4">
        <v>349</v>
      </c>
      <c r="U10" s="8">
        <v>3</v>
      </c>
      <c r="V10" s="4">
        <v>408</v>
      </c>
      <c r="W10" s="8">
        <v>4</v>
      </c>
      <c r="X10" s="4">
        <v>24</v>
      </c>
      <c r="Y10" s="4">
        <v>5</v>
      </c>
      <c r="Z10" s="73">
        <v>67.81</v>
      </c>
      <c r="AA10" s="33">
        <v>4</v>
      </c>
      <c r="AB10" s="72">
        <v>2.8819444444444444E-3</v>
      </c>
      <c r="AC10" s="33">
        <v>2</v>
      </c>
      <c r="AD10" s="62">
        <f t="shared" si="2"/>
        <v>11</v>
      </c>
      <c r="AE10" s="63">
        <v>4</v>
      </c>
      <c r="AF10" s="4">
        <v>167</v>
      </c>
      <c r="AG10" s="10" t="s">
        <v>11</v>
      </c>
      <c r="AH10" s="4">
        <v>131</v>
      </c>
      <c r="AI10" s="10" t="s">
        <v>25</v>
      </c>
      <c r="AJ10" s="62">
        <v>169</v>
      </c>
      <c r="AK10" s="63">
        <v>4</v>
      </c>
      <c r="AL10" s="55">
        <v>90</v>
      </c>
      <c r="AM10" s="64" t="s">
        <v>46</v>
      </c>
      <c r="AN10" s="55">
        <v>279</v>
      </c>
      <c r="AO10" s="56" t="s">
        <v>24</v>
      </c>
      <c r="AP10" s="55">
        <v>142</v>
      </c>
      <c r="AQ10" s="56" t="s">
        <v>25</v>
      </c>
      <c r="AR10" s="62">
        <v>139</v>
      </c>
      <c r="AS10" s="64" t="s">
        <v>25</v>
      </c>
      <c r="AT10" s="62">
        <v>3.33</v>
      </c>
      <c r="AU10" s="77" t="s">
        <v>24</v>
      </c>
      <c r="AV10" s="52">
        <v>163</v>
      </c>
      <c r="AW10" s="64" t="s">
        <v>26</v>
      </c>
      <c r="AX10" s="52">
        <v>33</v>
      </c>
      <c r="AY10" s="64" t="s">
        <v>27</v>
      </c>
      <c r="AZ10" s="62">
        <v>69</v>
      </c>
      <c r="BA10" s="64" t="s">
        <v>11</v>
      </c>
      <c r="BB10" s="62">
        <v>62</v>
      </c>
      <c r="BC10" s="64" t="s">
        <v>25</v>
      </c>
      <c r="BD10" s="62">
        <v>26.15</v>
      </c>
      <c r="BE10" s="64" t="s">
        <v>11</v>
      </c>
      <c r="BF10" s="62">
        <v>69</v>
      </c>
      <c r="BG10" s="62">
        <v>4.5</v>
      </c>
      <c r="BH10" s="71">
        <v>2.3577546296296293E-3</v>
      </c>
      <c r="BI10" s="62">
        <v>5</v>
      </c>
      <c r="BJ10" s="62">
        <f t="shared" si="3"/>
        <v>9.5</v>
      </c>
      <c r="BK10" s="64" t="s">
        <v>27</v>
      </c>
      <c r="BL10" s="67">
        <f t="shared" si="4"/>
        <v>56.5</v>
      </c>
      <c r="BM10" s="118" t="s">
        <v>25</v>
      </c>
    </row>
    <row r="11" spans="1:65" ht="27.75" customHeight="1">
      <c r="A11" s="4">
        <v>4</v>
      </c>
      <c r="B11" s="15">
        <v>378</v>
      </c>
      <c r="C11" s="28">
        <v>5.4629629629629637E-3</v>
      </c>
      <c r="D11" s="4">
        <v>2</v>
      </c>
      <c r="E11" s="4">
        <v>39</v>
      </c>
      <c r="F11" s="4">
        <v>1</v>
      </c>
      <c r="G11" s="4">
        <v>39</v>
      </c>
      <c r="H11" s="30" t="s">
        <v>25</v>
      </c>
      <c r="I11" s="4">
        <f t="shared" si="0"/>
        <v>6</v>
      </c>
      <c r="J11" s="8">
        <v>2</v>
      </c>
      <c r="K11" s="16">
        <v>87</v>
      </c>
      <c r="L11" s="19"/>
      <c r="M11" s="16">
        <v>3</v>
      </c>
      <c r="N11" s="4">
        <f>24+36</f>
        <v>60</v>
      </c>
      <c r="O11" s="4">
        <v>3</v>
      </c>
      <c r="P11" s="70">
        <v>0.10694444444444444</v>
      </c>
      <c r="Q11" s="33">
        <v>2</v>
      </c>
      <c r="R11" s="4">
        <f t="shared" si="1"/>
        <v>8</v>
      </c>
      <c r="S11" s="8">
        <v>2</v>
      </c>
      <c r="T11" s="4">
        <v>212</v>
      </c>
      <c r="U11" s="8">
        <v>6</v>
      </c>
      <c r="V11" s="4">
        <v>413</v>
      </c>
      <c r="W11" s="8">
        <v>5</v>
      </c>
      <c r="X11" s="4">
        <v>34</v>
      </c>
      <c r="Y11" s="4">
        <v>2</v>
      </c>
      <c r="Z11" s="73">
        <v>45.54</v>
      </c>
      <c r="AA11" s="33">
        <v>2</v>
      </c>
      <c r="AB11" s="72">
        <v>5.4224537037037036E-3</v>
      </c>
      <c r="AC11" s="33">
        <v>5</v>
      </c>
      <c r="AD11" s="62">
        <f t="shared" si="2"/>
        <v>9</v>
      </c>
      <c r="AE11" s="63">
        <v>2</v>
      </c>
      <c r="AF11" s="4">
        <v>160</v>
      </c>
      <c r="AG11" s="10" t="s">
        <v>26</v>
      </c>
      <c r="AH11" s="4">
        <v>96</v>
      </c>
      <c r="AI11" s="10" t="s">
        <v>26</v>
      </c>
      <c r="AJ11" s="62">
        <v>176</v>
      </c>
      <c r="AK11" s="64" t="s">
        <v>74</v>
      </c>
      <c r="AL11" s="55">
        <v>53</v>
      </c>
      <c r="AM11" s="56">
        <v>6</v>
      </c>
      <c r="AN11" s="55">
        <v>204</v>
      </c>
      <c r="AO11" s="56" t="s">
        <v>25</v>
      </c>
      <c r="AP11" s="55">
        <v>42</v>
      </c>
      <c r="AQ11" s="64" t="s">
        <v>47</v>
      </c>
      <c r="AR11" s="62">
        <v>29</v>
      </c>
      <c r="AS11" s="64" t="s">
        <v>36</v>
      </c>
      <c r="AT11" s="62">
        <v>0</v>
      </c>
      <c r="AU11" s="77" t="s">
        <v>78</v>
      </c>
      <c r="AV11" s="52">
        <v>170</v>
      </c>
      <c r="AW11" s="64" t="s">
        <v>25</v>
      </c>
      <c r="AX11" s="52">
        <v>48</v>
      </c>
      <c r="AY11" s="64" t="s">
        <v>26</v>
      </c>
      <c r="AZ11" s="62">
        <v>47</v>
      </c>
      <c r="BA11" s="64" t="s">
        <v>25</v>
      </c>
      <c r="BB11" s="62">
        <v>65</v>
      </c>
      <c r="BC11" s="64" t="s">
        <v>26</v>
      </c>
      <c r="BD11" s="62">
        <v>35.299999999999997</v>
      </c>
      <c r="BE11" s="64" t="s">
        <v>27</v>
      </c>
      <c r="BF11" s="62">
        <v>69</v>
      </c>
      <c r="BG11" s="62">
        <v>4.5</v>
      </c>
      <c r="BH11" s="71">
        <v>2.2079861111111111E-3</v>
      </c>
      <c r="BI11" s="62">
        <v>2</v>
      </c>
      <c r="BJ11" s="62">
        <f t="shared" si="3"/>
        <v>6.5</v>
      </c>
      <c r="BK11" s="64" t="s">
        <v>25</v>
      </c>
      <c r="BL11" s="67">
        <f t="shared" si="4"/>
        <v>70</v>
      </c>
      <c r="BM11" s="64" t="s">
        <v>26</v>
      </c>
    </row>
    <row r="12" spans="1:65" ht="27.75" customHeight="1">
      <c r="A12" s="4">
        <v>1</v>
      </c>
      <c r="B12" s="15">
        <v>269</v>
      </c>
      <c r="C12" s="28">
        <v>8.564814814814815E-3</v>
      </c>
      <c r="D12" s="4">
        <v>6</v>
      </c>
      <c r="E12" s="4">
        <v>36</v>
      </c>
      <c r="F12" s="4">
        <v>3</v>
      </c>
      <c r="G12" s="4">
        <v>28</v>
      </c>
      <c r="H12" s="30" t="s">
        <v>36</v>
      </c>
      <c r="I12" s="4">
        <f t="shared" si="0"/>
        <v>15</v>
      </c>
      <c r="J12" s="8">
        <v>6</v>
      </c>
      <c r="K12" s="16">
        <v>68</v>
      </c>
      <c r="L12" s="19"/>
      <c r="M12" s="16">
        <v>6</v>
      </c>
      <c r="N12" s="4">
        <f>21+9</f>
        <v>30</v>
      </c>
      <c r="O12" s="4">
        <v>6</v>
      </c>
      <c r="P12" s="70">
        <v>0.1763888888888889</v>
      </c>
      <c r="Q12" s="33">
        <v>5</v>
      </c>
      <c r="R12" s="4">
        <f t="shared" si="1"/>
        <v>17</v>
      </c>
      <c r="S12" s="8">
        <v>6</v>
      </c>
      <c r="T12" s="4">
        <v>214</v>
      </c>
      <c r="U12" s="8">
        <v>5</v>
      </c>
      <c r="V12" s="4">
        <v>692</v>
      </c>
      <c r="W12" s="8">
        <v>7</v>
      </c>
      <c r="X12" s="4">
        <v>20</v>
      </c>
      <c r="Y12" s="4">
        <v>7</v>
      </c>
      <c r="Z12" s="73">
        <v>153.6</v>
      </c>
      <c r="AA12" s="33">
        <v>6</v>
      </c>
      <c r="AB12" s="72">
        <v>5.2246527777777786E-3</v>
      </c>
      <c r="AC12" s="33">
        <v>4</v>
      </c>
      <c r="AD12" s="62">
        <f t="shared" si="2"/>
        <v>17</v>
      </c>
      <c r="AE12" s="63">
        <v>6</v>
      </c>
      <c r="AF12" s="4">
        <v>138</v>
      </c>
      <c r="AG12" s="10" t="s">
        <v>27</v>
      </c>
      <c r="AH12" s="4">
        <v>93</v>
      </c>
      <c r="AI12" s="10" t="s">
        <v>36</v>
      </c>
      <c r="AJ12" s="62">
        <v>233</v>
      </c>
      <c r="AK12" s="63">
        <v>1</v>
      </c>
      <c r="AL12" s="55">
        <v>80</v>
      </c>
      <c r="AM12" s="56">
        <v>4</v>
      </c>
      <c r="AN12" s="55">
        <v>175</v>
      </c>
      <c r="AO12" s="56" t="s">
        <v>36</v>
      </c>
      <c r="AP12" s="55">
        <v>42</v>
      </c>
      <c r="AQ12" s="56" t="s">
        <v>47</v>
      </c>
      <c r="AR12" s="62">
        <v>134</v>
      </c>
      <c r="AS12" s="64" t="s">
        <v>26</v>
      </c>
      <c r="AT12" s="62">
        <v>0</v>
      </c>
      <c r="AU12" s="77" t="s">
        <v>78</v>
      </c>
      <c r="AV12" s="52">
        <v>160</v>
      </c>
      <c r="AW12" s="64" t="s">
        <v>36</v>
      </c>
      <c r="AX12" s="52">
        <v>0</v>
      </c>
      <c r="AY12" s="64" t="s">
        <v>36</v>
      </c>
      <c r="AZ12" s="62">
        <v>29</v>
      </c>
      <c r="BA12" s="64" t="s">
        <v>36</v>
      </c>
      <c r="BB12" s="62">
        <v>85</v>
      </c>
      <c r="BC12" s="64" t="s">
        <v>27</v>
      </c>
      <c r="BD12" s="62">
        <v>42.3</v>
      </c>
      <c r="BE12" s="64" t="s">
        <v>36</v>
      </c>
      <c r="BF12" s="62">
        <v>74</v>
      </c>
      <c r="BG12" s="62">
        <v>3</v>
      </c>
      <c r="BH12" s="71">
        <v>4.0972222222222226E-3</v>
      </c>
      <c r="BI12" s="62">
        <v>6</v>
      </c>
      <c r="BJ12" s="62">
        <f t="shared" si="3"/>
        <v>9</v>
      </c>
      <c r="BK12" s="64" t="s">
        <v>26</v>
      </c>
      <c r="BL12" s="67">
        <f t="shared" si="4"/>
        <v>94.5</v>
      </c>
      <c r="BM12" s="64" t="s">
        <v>27</v>
      </c>
    </row>
    <row r="13" spans="1:65" ht="27.75" customHeight="1">
      <c r="A13" s="4">
        <v>6</v>
      </c>
      <c r="B13" s="15">
        <v>249</v>
      </c>
      <c r="C13" s="28">
        <v>1.8287037037037036E-2</v>
      </c>
      <c r="D13" s="4">
        <v>7</v>
      </c>
      <c r="E13" s="4">
        <v>34</v>
      </c>
      <c r="F13" s="4">
        <v>5</v>
      </c>
      <c r="G13" s="4">
        <v>18</v>
      </c>
      <c r="H13" s="30" t="s">
        <v>28</v>
      </c>
      <c r="I13" s="4">
        <f t="shared" si="0"/>
        <v>19</v>
      </c>
      <c r="J13" s="8">
        <v>7</v>
      </c>
      <c r="K13" s="16">
        <v>59</v>
      </c>
      <c r="L13" s="19"/>
      <c r="M13" s="16">
        <v>7</v>
      </c>
      <c r="N13" s="4">
        <f>9+8</f>
        <v>17</v>
      </c>
      <c r="O13" s="4">
        <v>7</v>
      </c>
      <c r="P13" s="70">
        <v>0.18472222222222223</v>
      </c>
      <c r="Q13" s="33">
        <v>6</v>
      </c>
      <c r="R13" s="4">
        <f t="shared" si="1"/>
        <v>20</v>
      </c>
      <c r="S13" s="8">
        <v>7</v>
      </c>
      <c r="T13" s="4">
        <v>128</v>
      </c>
      <c r="U13" s="8">
        <v>7</v>
      </c>
      <c r="V13" s="4">
        <v>614</v>
      </c>
      <c r="W13" s="8">
        <v>6</v>
      </c>
      <c r="X13" s="4">
        <v>23</v>
      </c>
      <c r="Y13" s="4">
        <v>6</v>
      </c>
      <c r="Z13" s="73">
        <v>143.80000000000001</v>
      </c>
      <c r="AA13" s="33">
        <v>5</v>
      </c>
      <c r="AB13" s="33" t="s">
        <v>75</v>
      </c>
      <c r="AC13" s="33">
        <v>6</v>
      </c>
      <c r="AD13" s="62">
        <f t="shared" si="2"/>
        <v>17</v>
      </c>
      <c r="AE13" s="63">
        <v>5</v>
      </c>
      <c r="AF13" s="4">
        <v>86</v>
      </c>
      <c r="AG13" s="10" t="s">
        <v>28</v>
      </c>
      <c r="AH13" s="4">
        <v>82</v>
      </c>
      <c r="AI13" s="10" t="s">
        <v>28</v>
      </c>
      <c r="AJ13" s="62">
        <v>25</v>
      </c>
      <c r="AK13" s="63">
        <v>7</v>
      </c>
      <c r="AL13" s="55">
        <v>59</v>
      </c>
      <c r="AM13" s="64">
        <v>5</v>
      </c>
      <c r="AN13" s="55">
        <v>176</v>
      </c>
      <c r="AO13" s="56" t="s">
        <v>27</v>
      </c>
      <c r="AP13" s="55">
        <v>66</v>
      </c>
      <c r="AQ13" s="56" t="s">
        <v>26</v>
      </c>
      <c r="AR13" s="62">
        <v>69</v>
      </c>
      <c r="AS13" s="64" t="s">
        <v>27</v>
      </c>
      <c r="AT13" s="62">
        <v>0</v>
      </c>
      <c r="AU13" s="77" t="s">
        <v>78</v>
      </c>
      <c r="AV13" s="52">
        <v>176</v>
      </c>
      <c r="AW13" s="64" t="s">
        <v>11</v>
      </c>
      <c r="AX13" s="52">
        <v>50</v>
      </c>
      <c r="AY13" s="64" t="s">
        <v>25</v>
      </c>
      <c r="AZ13" s="62">
        <v>32</v>
      </c>
      <c r="BA13" s="64" t="s">
        <v>27</v>
      </c>
      <c r="BB13" s="62">
        <v>112</v>
      </c>
      <c r="BC13" s="64" t="s">
        <v>36</v>
      </c>
      <c r="BD13" s="62">
        <v>30.45</v>
      </c>
      <c r="BE13" s="64" t="s">
        <v>26</v>
      </c>
      <c r="BF13" s="62">
        <v>59</v>
      </c>
      <c r="BG13" s="62">
        <v>6</v>
      </c>
      <c r="BH13" s="71">
        <v>2.3263888888888887E-3</v>
      </c>
      <c r="BI13" s="62">
        <v>4</v>
      </c>
      <c r="BJ13" s="62">
        <f t="shared" si="3"/>
        <v>10</v>
      </c>
      <c r="BK13" s="64" t="s">
        <v>36</v>
      </c>
      <c r="BL13" s="67">
        <f t="shared" si="4"/>
        <v>98</v>
      </c>
      <c r="BM13" s="64" t="s">
        <v>36</v>
      </c>
    </row>
    <row r="14" spans="1:65" ht="27.75" customHeight="1">
      <c r="A14" s="4">
        <v>2</v>
      </c>
      <c r="B14" s="15">
        <v>585</v>
      </c>
      <c r="C14" s="28">
        <v>8.1597222222222227E-3</v>
      </c>
      <c r="D14" s="4">
        <v>5</v>
      </c>
      <c r="E14" s="4">
        <v>34</v>
      </c>
      <c r="F14" s="4">
        <v>6</v>
      </c>
      <c r="G14" s="4">
        <v>31</v>
      </c>
      <c r="H14" s="30" t="s">
        <v>26</v>
      </c>
      <c r="I14" s="4">
        <f t="shared" si="0"/>
        <v>15</v>
      </c>
      <c r="J14" s="8">
        <v>5</v>
      </c>
      <c r="K14" s="16">
        <v>76</v>
      </c>
      <c r="L14" s="19"/>
      <c r="M14" s="16">
        <v>5</v>
      </c>
      <c r="N14" s="4">
        <f>26+36</f>
        <v>62</v>
      </c>
      <c r="O14" s="4">
        <v>2</v>
      </c>
      <c r="P14" s="33" t="s">
        <v>63</v>
      </c>
      <c r="Q14" s="33">
        <v>7</v>
      </c>
      <c r="R14" s="4">
        <f t="shared" si="1"/>
        <v>14</v>
      </c>
      <c r="S14" s="8">
        <v>5</v>
      </c>
      <c r="T14" s="4">
        <v>365</v>
      </c>
      <c r="U14" s="8">
        <v>1</v>
      </c>
      <c r="V14" s="4">
        <v>329</v>
      </c>
      <c r="W14" s="8">
        <v>3</v>
      </c>
      <c r="X14" s="4">
        <v>33</v>
      </c>
      <c r="Y14" s="4">
        <v>3</v>
      </c>
      <c r="Z14" s="73" t="s">
        <v>63</v>
      </c>
      <c r="AA14" s="33">
        <v>7</v>
      </c>
      <c r="AB14" s="33" t="s">
        <v>63</v>
      </c>
      <c r="AC14" s="33">
        <v>7</v>
      </c>
      <c r="AD14" s="62">
        <f t="shared" si="2"/>
        <v>17</v>
      </c>
      <c r="AE14" s="63">
        <v>7</v>
      </c>
      <c r="AF14" s="4">
        <v>106</v>
      </c>
      <c r="AG14" s="10" t="s">
        <v>36</v>
      </c>
      <c r="AH14" s="4">
        <v>102</v>
      </c>
      <c r="AI14" s="10" t="s">
        <v>27</v>
      </c>
      <c r="AJ14" s="62">
        <v>176</v>
      </c>
      <c r="AK14" s="64" t="s">
        <v>74</v>
      </c>
      <c r="AL14" s="55" t="s">
        <v>63</v>
      </c>
      <c r="AM14" s="56">
        <v>7</v>
      </c>
      <c r="AN14" s="55" t="s">
        <v>63</v>
      </c>
      <c r="AO14" s="56" t="s">
        <v>28</v>
      </c>
      <c r="AP14" s="55" t="s">
        <v>63</v>
      </c>
      <c r="AQ14" s="56" t="s">
        <v>28</v>
      </c>
      <c r="AR14" s="62" t="s">
        <v>63</v>
      </c>
      <c r="AS14" s="64" t="s">
        <v>28</v>
      </c>
      <c r="AT14" s="62" t="s">
        <v>63</v>
      </c>
      <c r="AU14" s="77" t="s">
        <v>28</v>
      </c>
      <c r="AV14" s="62" t="s">
        <v>63</v>
      </c>
      <c r="AW14" s="64" t="s">
        <v>28</v>
      </c>
      <c r="AX14" s="62" t="s">
        <v>63</v>
      </c>
      <c r="AY14" s="64" t="s">
        <v>28</v>
      </c>
      <c r="AZ14" s="62" t="s">
        <v>63</v>
      </c>
      <c r="BA14" s="64" t="s">
        <v>28</v>
      </c>
      <c r="BB14" s="62" t="s">
        <v>63</v>
      </c>
      <c r="BC14" s="64" t="s">
        <v>28</v>
      </c>
      <c r="BD14" s="62" t="s">
        <v>63</v>
      </c>
      <c r="BE14" s="64" t="s">
        <v>28</v>
      </c>
      <c r="BF14" s="62" t="s">
        <v>63</v>
      </c>
      <c r="BG14" s="62">
        <v>7</v>
      </c>
      <c r="BH14" s="62" t="s">
        <v>63</v>
      </c>
      <c r="BI14" s="62">
        <v>7</v>
      </c>
      <c r="BJ14" s="62">
        <f t="shared" si="3"/>
        <v>14</v>
      </c>
      <c r="BK14" s="64" t="s">
        <v>28</v>
      </c>
      <c r="BL14" s="67">
        <f t="shared" si="4"/>
        <v>104.5</v>
      </c>
      <c r="BM14" s="64" t="s">
        <v>28</v>
      </c>
    </row>
    <row r="15" spans="1:65">
      <c r="AI15" s="11"/>
      <c r="AM15" s="11"/>
      <c r="AQ15" s="11"/>
      <c r="AY15" s="54"/>
      <c r="BE15" s="65"/>
      <c r="BI15" s="65"/>
      <c r="BM15" s="65"/>
    </row>
    <row r="16" spans="1:65">
      <c r="A16" s="101" t="s">
        <v>54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</row>
    <row r="17" spans="1:65" ht="26.25" customHeight="1">
      <c r="A17" s="101" t="s">
        <v>55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</row>
  </sheetData>
  <sortState ref="A8:BM14">
    <sortCondition ref="BL8:BL14"/>
  </sortState>
  <mergeCells count="48">
    <mergeCell ref="A1:BM1"/>
    <mergeCell ref="A2:BM2"/>
    <mergeCell ref="A3:BM3"/>
    <mergeCell ref="A16:BM16"/>
    <mergeCell ref="A17:BM17"/>
    <mergeCell ref="BL5:BM6"/>
    <mergeCell ref="AT5:AU6"/>
    <mergeCell ref="AR5:AS6"/>
    <mergeCell ref="BH6:BI6"/>
    <mergeCell ref="BF6:BG6"/>
    <mergeCell ref="BF5:BK5"/>
    <mergeCell ref="BJ6:BJ7"/>
    <mergeCell ref="BK6:BK7"/>
    <mergeCell ref="AZ5:BA6"/>
    <mergeCell ref="AV5:AW6"/>
    <mergeCell ref="AX5:AY6"/>
    <mergeCell ref="BB5:BC6"/>
    <mergeCell ref="BD5:BE6"/>
    <mergeCell ref="AJ5:AK6"/>
    <mergeCell ref="AP5:AQ6"/>
    <mergeCell ref="AL5:AM6"/>
    <mergeCell ref="AN5:AO6"/>
    <mergeCell ref="K5:S5"/>
    <mergeCell ref="K6:M6"/>
    <mergeCell ref="A5:A7"/>
    <mergeCell ref="B5:B7"/>
    <mergeCell ref="I6:I7"/>
    <mergeCell ref="R6:R7"/>
    <mergeCell ref="S6:S7"/>
    <mergeCell ref="N6:O6"/>
    <mergeCell ref="E6:F6"/>
    <mergeCell ref="G6:H6"/>
    <mergeCell ref="J6:J7"/>
    <mergeCell ref="C6:D6"/>
    <mergeCell ref="U4:BM4"/>
    <mergeCell ref="AF5:AG6"/>
    <mergeCell ref="X6:Y6"/>
    <mergeCell ref="AB6:AC6"/>
    <mergeCell ref="AD6:AD7"/>
    <mergeCell ref="AH5:AI6"/>
    <mergeCell ref="Z6:AA6"/>
    <mergeCell ref="AE6:AE7"/>
    <mergeCell ref="A4:J4"/>
    <mergeCell ref="X5:AE5"/>
    <mergeCell ref="C5:J5"/>
    <mergeCell ref="T5:U6"/>
    <mergeCell ref="V5:W6"/>
    <mergeCell ref="P6:Q6"/>
  </mergeCells>
  <phoneticPr fontId="2" type="noConversion"/>
  <pageMargins left="0.11811023622047245" right="0.11811023622047245" top="0.43307086614173229" bottom="0.27559055118110237" header="0.31496062992125984" footer="0.31496062992125984"/>
  <pageSetup paperSize="9" scale="49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2"/>
  <sheetViews>
    <sheetView zoomScale="86" zoomScaleNormal="86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M21" sqref="BM21"/>
    </sheetView>
  </sheetViews>
  <sheetFormatPr defaultRowHeight="15"/>
  <cols>
    <col min="1" max="1" width="3.5703125" style="1" hidden="1" customWidth="1"/>
    <col min="2" max="2" width="8.7109375" style="1" customWidth="1"/>
    <col min="3" max="3" width="6.85546875" style="1" bestFit="1" customWidth="1"/>
    <col min="4" max="4" width="4.5703125" style="1" bestFit="1" customWidth="1"/>
    <col min="5" max="5" width="4" style="1" bestFit="1" customWidth="1"/>
    <col min="6" max="6" width="3.85546875" style="1" bestFit="1" customWidth="1"/>
    <col min="7" max="7" width="5.140625" style="1" customWidth="1"/>
    <col min="8" max="8" width="3.85546875" style="1" bestFit="1" customWidth="1"/>
    <col min="9" max="9" width="4" style="1" bestFit="1" customWidth="1"/>
    <col min="10" max="10" width="3.85546875" style="1" bestFit="1" customWidth="1"/>
    <col min="11" max="11" width="3.85546875" style="1" customWidth="1"/>
    <col min="12" max="12" width="3.85546875" style="1" hidden="1" customWidth="1"/>
    <col min="13" max="13" width="3.85546875" style="1" customWidth="1"/>
    <col min="14" max="14" width="3.7109375" style="1" bestFit="1" customWidth="1"/>
    <col min="15" max="15" width="3.85546875" style="1" bestFit="1" customWidth="1"/>
    <col min="16" max="16" width="4.5703125" style="1" bestFit="1" customWidth="1"/>
    <col min="17" max="19" width="3.7109375" style="1" bestFit="1" customWidth="1"/>
    <col min="20" max="20" width="6.140625" style="1" bestFit="1" customWidth="1"/>
    <col min="21" max="21" width="3.85546875" style="1" bestFit="1" customWidth="1"/>
    <col min="22" max="22" width="6" style="1" customWidth="1"/>
    <col min="23" max="23" width="6.28515625" style="1" customWidth="1"/>
    <col min="24" max="24" width="4.140625" style="1" bestFit="1" customWidth="1"/>
    <col min="25" max="25" width="3.85546875" style="1" bestFit="1" customWidth="1"/>
    <col min="26" max="26" width="6.5703125" style="1" bestFit="1" customWidth="1"/>
    <col min="27" max="27" width="3.7109375" style="1" customWidth="1"/>
    <col min="28" max="28" width="4.5703125" style="1" bestFit="1" customWidth="1"/>
    <col min="29" max="29" width="3.7109375" style="1" customWidth="1"/>
    <col min="30" max="30" width="7.140625" style="1" bestFit="1" customWidth="1"/>
    <col min="31" max="31" width="3.7109375" style="1" bestFit="1" customWidth="1"/>
    <col min="32" max="32" width="4.28515625" style="1" customWidth="1"/>
    <col min="33" max="33" width="4.140625" style="1" customWidth="1"/>
    <col min="34" max="34" width="5.85546875" style="1" customWidth="1"/>
    <col min="35" max="35" width="4.7109375" style="1" customWidth="1"/>
    <col min="36" max="36" width="4.42578125" style="1" customWidth="1"/>
    <col min="37" max="37" width="4.42578125" style="2" customWidth="1"/>
    <col min="38" max="38" width="5.140625" style="1" bestFit="1" customWidth="1"/>
    <col min="39" max="39" width="4.140625" style="1" bestFit="1" customWidth="1"/>
    <col min="40" max="40" width="4.42578125" style="50" customWidth="1"/>
    <col min="41" max="41" width="4.42578125" style="51" customWidth="1"/>
    <col min="42" max="43" width="4" style="50" bestFit="1" customWidth="1"/>
    <col min="44" max="44" width="4.42578125" style="50" customWidth="1"/>
    <col min="45" max="45" width="4" style="51" customWidth="1"/>
    <col min="46" max="47" width="4" style="50" bestFit="1" customWidth="1"/>
    <col min="48" max="48" width="4.42578125" style="60" customWidth="1"/>
    <col min="49" max="49" width="4.42578125" style="61" customWidth="1"/>
    <col min="50" max="50" width="5.7109375" style="60" customWidth="1"/>
    <col min="51" max="51" width="4.42578125" style="61" customWidth="1"/>
    <col min="52" max="52" width="4.42578125" style="60" customWidth="1"/>
    <col min="53" max="53" width="4.42578125" style="61" customWidth="1"/>
    <col min="54" max="55" width="4" style="60" bestFit="1" customWidth="1"/>
    <col min="56" max="56" width="4.42578125" style="60" customWidth="1"/>
    <col min="57" max="57" width="4.42578125" style="61" customWidth="1"/>
    <col min="58" max="58" width="4.42578125" style="60" customWidth="1"/>
    <col min="59" max="59" width="4.42578125" style="61" customWidth="1"/>
    <col min="60" max="60" width="6.5703125" style="60" bestFit="1" customWidth="1"/>
    <col min="61" max="61" width="4" style="60" bestFit="1" customWidth="1"/>
    <col min="62" max="62" width="4.42578125" style="60" customWidth="1"/>
    <col min="63" max="63" width="4.42578125" style="61" customWidth="1"/>
    <col min="64" max="64" width="7.140625" style="60" bestFit="1" customWidth="1"/>
    <col min="65" max="65" width="4" style="60" bestFit="1" customWidth="1"/>
    <col min="66" max="66" width="4" style="60" customWidth="1"/>
    <col min="67" max="67" width="4.42578125" style="61" customWidth="1"/>
    <col min="68" max="68" width="6.42578125" style="60" bestFit="1" customWidth="1"/>
    <col min="69" max="69" width="5.28515625" style="60" bestFit="1" customWidth="1"/>
    <col min="70" max="16384" width="9.140625" style="1"/>
  </cols>
  <sheetData>
    <row r="1" spans="1:70" ht="44.25" customHeight="1">
      <c r="A1" s="98" t="s">
        <v>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</row>
    <row r="2" spans="1:70" ht="15.75" customHeight="1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</row>
    <row r="3" spans="1:70">
      <c r="A3" s="100" t="s">
        <v>13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</row>
    <row r="4" spans="1:70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13"/>
      <c r="L4" s="13"/>
      <c r="M4" s="13"/>
      <c r="N4" s="12"/>
      <c r="O4" s="12"/>
      <c r="P4" s="12"/>
      <c r="Q4" s="12"/>
      <c r="R4" s="12"/>
      <c r="S4" s="12"/>
      <c r="T4" s="12"/>
      <c r="U4" s="80" t="s">
        <v>79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</row>
    <row r="5" spans="1:70" ht="15" customHeight="1">
      <c r="A5" s="83" t="s">
        <v>0</v>
      </c>
      <c r="B5" s="83" t="s">
        <v>1</v>
      </c>
      <c r="C5" s="85" t="s">
        <v>15</v>
      </c>
      <c r="D5" s="85"/>
      <c r="E5" s="85"/>
      <c r="F5" s="85"/>
      <c r="G5" s="85"/>
      <c r="H5" s="85"/>
      <c r="I5" s="85"/>
      <c r="J5" s="85"/>
      <c r="K5" s="86" t="s">
        <v>7</v>
      </c>
      <c r="L5" s="87"/>
      <c r="M5" s="87"/>
      <c r="N5" s="87"/>
      <c r="O5" s="87"/>
      <c r="P5" s="87"/>
      <c r="Q5" s="87"/>
      <c r="R5" s="87"/>
      <c r="S5" s="88"/>
      <c r="T5" s="81" t="s">
        <v>8</v>
      </c>
      <c r="U5" s="81"/>
      <c r="V5" s="81" t="s">
        <v>22</v>
      </c>
      <c r="W5" s="81"/>
      <c r="X5" s="85" t="s">
        <v>19</v>
      </c>
      <c r="Y5" s="85"/>
      <c r="Z5" s="85"/>
      <c r="AA5" s="85"/>
      <c r="AB5" s="85"/>
      <c r="AC5" s="85"/>
      <c r="AD5" s="85"/>
      <c r="AE5" s="85"/>
      <c r="AF5" s="85"/>
      <c r="AG5" s="85"/>
      <c r="AH5" s="110" t="s">
        <v>37</v>
      </c>
      <c r="AI5" s="111"/>
      <c r="AJ5" s="81" t="s">
        <v>9</v>
      </c>
      <c r="AK5" s="81"/>
      <c r="AL5" s="81" t="s">
        <v>10</v>
      </c>
      <c r="AM5" s="81"/>
      <c r="AN5" s="93" t="s">
        <v>56</v>
      </c>
      <c r="AO5" s="93"/>
      <c r="AP5" s="93" t="s">
        <v>57</v>
      </c>
      <c r="AQ5" s="93"/>
      <c r="AR5" s="93" t="s">
        <v>58</v>
      </c>
      <c r="AS5" s="93"/>
      <c r="AT5" s="93" t="s">
        <v>59</v>
      </c>
      <c r="AU5" s="93"/>
      <c r="AV5" s="102" t="s">
        <v>70</v>
      </c>
      <c r="AW5" s="102"/>
      <c r="AX5" s="102" t="s">
        <v>71</v>
      </c>
      <c r="AY5" s="102"/>
      <c r="AZ5" s="93" t="s">
        <v>61</v>
      </c>
      <c r="BA5" s="93"/>
      <c r="BB5" s="108" t="s">
        <v>62</v>
      </c>
      <c r="BC5" s="108"/>
      <c r="BD5" s="92" t="s">
        <v>68</v>
      </c>
      <c r="BE5" s="92"/>
      <c r="BF5" s="92" t="s">
        <v>64</v>
      </c>
      <c r="BG5" s="92"/>
      <c r="BH5" s="93" t="s">
        <v>65</v>
      </c>
      <c r="BI5" s="93"/>
      <c r="BJ5" s="105" t="s">
        <v>72</v>
      </c>
      <c r="BK5" s="106"/>
      <c r="BL5" s="106"/>
      <c r="BM5" s="106"/>
      <c r="BN5" s="106"/>
      <c r="BO5" s="107"/>
      <c r="BP5" s="93" t="s">
        <v>69</v>
      </c>
      <c r="BQ5" s="93"/>
    </row>
    <row r="6" spans="1:70" s="3" customFormat="1" ht="75.75" customHeight="1">
      <c r="A6" s="83"/>
      <c r="B6" s="83"/>
      <c r="C6" s="79" t="s">
        <v>5</v>
      </c>
      <c r="D6" s="79"/>
      <c r="E6" s="79" t="s">
        <v>4</v>
      </c>
      <c r="F6" s="79"/>
      <c r="G6" s="79" t="s">
        <v>6</v>
      </c>
      <c r="H6" s="79"/>
      <c r="I6" s="83" t="s">
        <v>16</v>
      </c>
      <c r="J6" s="78" t="s">
        <v>3</v>
      </c>
      <c r="K6" s="89" t="s">
        <v>31</v>
      </c>
      <c r="L6" s="90"/>
      <c r="M6" s="91"/>
      <c r="N6" s="79" t="s">
        <v>17</v>
      </c>
      <c r="O6" s="79"/>
      <c r="P6" s="79" t="s">
        <v>18</v>
      </c>
      <c r="Q6" s="79"/>
      <c r="R6" s="83" t="s">
        <v>16</v>
      </c>
      <c r="S6" s="109" t="s">
        <v>3</v>
      </c>
      <c r="T6" s="81"/>
      <c r="U6" s="81"/>
      <c r="V6" s="81"/>
      <c r="W6" s="81"/>
      <c r="X6" s="79" t="s">
        <v>17</v>
      </c>
      <c r="Y6" s="79"/>
      <c r="Z6" s="79" t="s">
        <v>20</v>
      </c>
      <c r="AA6" s="79"/>
      <c r="AB6" s="79" t="s">
        <v>29</v>
      </c>
      <c r="AC6" s="79"/>
      <c r="AD6" s="79" t="s">
        <v>21</v>
      </c>
      <c r="AE6" s="79"/>
      <c r="AF6" s="83" t="s">
        <v>16</v>
      </c>
      <c r="AG6" s="109" t="s">
        <v>3</v>
      </c>
      <c r="AH6" s="112"/>
      <c r="AI6" s="113"/>
      <c r="AJ6" s="81"/>
      <c r="AK6" s="81"/>
      <c r="AL6" s="81"/>
      <c r="AM6" s="81"/>
      <c r="AN6" s="93"/>
      <c r="AO6" s="93"/>
      <c r="AP6" s="93"/>
      <c r="AQ6" s="93"/>
      <c r="AR6" s="93"/>
      <c r="AS6" s="93"/>
      <c r="AT6" s="93"/>
      <c r="AU6" s="93"/>
      <c r="AV6" s="102"/>
      <c r="AW6" s="102"/>
      <c r="AX6" s="102"/>
      <c r="AY6" s="102"/>
      <c r="AZ6" s="93"/>
      <c r="BA6" s="93"/>
      <c r="BB6" s="108"/>
      <c r="BC6" s="108"/>
      <c r="BD6" s="92"/>
      <c r="BE6" s="92"/>
      <c r="BF6" s="92"/>
      <c r="BG6" s="92"/>
      <c r="BH6" s="93"/>
      <c r="BI6" s="93"/>
      <c r="BJ6" s="103" t="s">
        <v>66</v>
      </c>
      <c r="BK6" s="104"/>
      <c r="BL6" s="103" t="s">
        <v>67</v>
      </c>
      <c r="BM6" s="104"/>
      <c r="BN6" s="83" t="s">
        <v>16</v>
      </c>
      <c r="BO6" s="109" t="s">
        <v>3</v>
      </c>
      <c r="BP6" s="93"/>
      <c r="BQ6" s="93"/>
    </row>
    <row r="7" spans="1:70" ht="64.5">
      <c r="A7" s="83"/>
      <c r="B7" s="83"/>
      <c r="C7" s="5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5" t="s">
        <v>3</v>
      </c>
      <c r="I7" s="83"/>
      <c r="J7" s="78"/>
      <c r="K7" s="14" t="s">
        <v>2</v>
      </c>
      <c r="L7" s="18" t="s">
        <v>32</v>
      </c>
      <c r="M7" s="14" t="s">
        <v>3</v>
      </c>
      <c r="N7" s="6" t="s">
        <v>2</v>
      </c>
      <c r="O7" s="6" t="s">
        <v>3</v>
      </c>
      <c r="P7" s="6" t="s">
        <v>2</v>
      </c>
      <c r="Q7" s="6" t="s">
        <v>3</v>
      </c>
      <c r="R7" s="83"/>
      <c r="S7" s="109"/>
      <c r="T7" s="5" t="s">
        <v>2</v>
      </c>
      <c r="U7" s="41" t="s">
        <v>3</v>
      </c>
      <c r="V7" s="5" t="s">
        <v>2</v>
      </c>
      <c r="W7" s="9" t="s">
        <v>3</v>
      </c>
      <c r="X7" s="5" t="s">
        <v>2</v>
      </c>
      <c r="Y7" s="5" t="s">
        <v>3</v>
      </c>
      <c r="Z7" s="5" t="s">
        <v>2</v>
      </c>
      <c r="AA7" s="5" t="s">
        <v>3</v>
      </c>
      <c r="AB7" s="5" t="s">
        <v>2</v>
      </c>
      <c r="AC7" s="5" t="s">
        <v>3</v>
      </c>
      <c r="AD7" s="5" t="s">
        <v>2</v>
      </c>
      <c r="AE7" s="5" t="s">
        <v>3</v>
      </c>
      <c r="AF7" s="83"/>
      <c r="AG7" s="109"/>
      <c r="AH7" s="26" t="s">
        <v>2</v>
      </c>
      <c r="AI7" s="40" t="s">
        <v>3</v>
      </c>
      <c r="AJ7" s="5" t="s">
        <v>2</v>
      </c>
      <c r="AK7" s="39" t="s">
        <v>3</v>
      </c>
      <c r="AL7" s="5" t="s">
        <v>2</v>
      </c>
      <c r="AM7" s="41" t="s">
        <v>3</v>
      </c>
      <c r="AN7" s="5" t="s">
        <v>2</v>
      </c>
      <c r="AO7" s="41" t="s">
        <v>3</v>
      </c>
      <c r="AP7" s="5" t="s">
        <v>2</v>
      </c>
      <c r="AQ7" s="41" t="s">
        <v>3</v>
      </c>
      <c r="AR7" s="5" t="s">
        <v>2</v>
      </c>
      <c r="AS7" s="41" t="s">
        <v>3</v>
      </c>
      <c r="AT7" s="5" t="s">
        <v>2</v>
      </c>
      <c r="AU7" s="41" t="s">
        <v>3</v>
      </c>
      <c r="AV7" s="5" t="s">
        <v>2</v>
      </c>
      <c r="AW7" s="41" t="s">
        <v>3</v>
      </c>
      <c r="AX7" s="5" t="s">
        <v>2</v>
      </c>
      <c r="AY7" s="76" t="s">
        <v>3</v>
      </c>
      <c r="AZ7" s="5" t="s">
        <v>2</v>
      </c>
      <c r="BA7" s="41" t="s">
        <v>3</v>
      </c>
      <c r="BB7" s="5" t="s">
        <v>2</v>
      </c>
      <c r="BC7" s="41" t="s">
        <v>3</v>
      </c>
      <c r="BD7" s="5" t="s">
        <v>2</v>
      </c>
      <c r="BE7" s="41" t="s">
        <v>3</v>
      </c>
      <c r="BF7" s="5" t="s">
        <v>2</v>
      </c>
      <c r="BG7" s="41" t="s">
        <v>3</v>
      </c>
      <c r="BH7" s="5" t="s">
        <v>2</v>
      </c>
      <c r="BI7" s="41" t="s">
        <v>3</v>
      </c>
      <c r="BJ7" s="5" t="s">
        <v>2</v>
      </c>
      <c r="BK7" s="7" t="s">
        <v>3</v>
      </c>
      <c r="BL7" s="5" t="s">
        <v>2</v>
      </c>
      <c r="BM7" s="5" t="s">
        <v>3</v>
      </c>
      <c r="BN7" s="83"/>
      <c r="BO7" s="109"/>
      <c r="BP7" s="5" t="s">
        <v>16</v>
      </c>
      <c r="BQ7" s="41" t="s">
        <v>3</v>
      </c>
    </row>
    <row r="8" spans="1:70" ht="27.75" customHeight="1">
      <c r="A8" s="4">
        <v>11</v>
      </c>
      <c r="B8" s="68">
        <v>384</v>
      </c>
      <c r="C8" s="48">
        <v>1.3194444444444443E-3</v>
      </c>
      <c r="D8" s="4">
        <v>1</v>
      </c>
      <c r="E8" s="4">
        <v>67</v>
      </c>
      <c r="F8" s="4">
        <v>2</v>
      </c>
      <c r="G8" s="36">
        <v>52</v>
      </c>
      <c r="H8" s="4">
        <v>1</v>
      </c>
      <c r="I8" s="4">
        <f t="shared" ref="I8:I18" si="0">H8+F8+D8</f>
        <v>4</v>
      </c>
      <c r="J8" s="38">
        <v>1</v>
      </c>
      <c r="K8" s="62">
        <v>112</v>
      </c>
      <c r="L8" s="35"/>
      <c r="M8" s="36">
        <v>1</v>
      </c>
      <c r="N8" s="4">
        <f>30+52</f>
        <v>82</v>
      </c>
      <c r="O8" s="4">
        <v>1</v>
      </c>
      <c r="P8" s="69">
        <v>6.5277777777777782E-2</v>
      </c>
      <c r="Q8" s="4">
        <v>1</v>
      </c>
      <c r="R8" s="21">
        <f t="shared" ref="R8:R18" si="1">O8+Q8+M8</f>
        <v>3</v>
      </c>
      <c r="S8" s="63">
        <v>1</v>
      </c>
      <c r="T8" s="4">
        <v>386</v>
      </c>
      <c r="U8" s="38">
        <v>3</v>
      </c>
      <c r="V8" s="4">
        <v>231</v>
      </c>
      <c r="W8" s="38">
        <v>1</v>
      </c>
      <c r="X8" s="4">
        <v>84</v>
      </c>
      <c r="Y8" s="4">
        <v>2</v>
      </c>
      <c r="Z8" s="74">
        <v>19.04</v>
      </c>
      <c r="AA8" s="4">
        <v>1</v>
      </c>
      <c r="AB8" s="69">
        <v>7.9861111111111105E-2</v>
      </c>
      <c r="AC8" s="4">
        <v>1</v>
      </c>
      <c r="AD8" s="71">
        <v>2.9502314814814812E-3</v>
      </c>
      <c r="AE8" s="4">
        <v>3</v>
      </c>
      <c r="AF8" s="62">
        <f t="shared" ref="AF8:AF18" si="2">AA8+AC8+AE8+Y8</f>
        <v>7</v>
      </c>
      <c r="AG8" s="38">
        <v>1</v>
      </c>
      <c r="AH8" s="4">
        <v>280</v>
      </c>
      <c r="AI8" s="38">
        <v>1</v>
      </c>
      <c r="AJ8" s="4">
        <v>195</v>
      </c>
      <c r="AK8" s="46" t="s">
        <v>24</v>
      </c>
      <c r="AL8" s="4">
        <v>220</v>
      </c>
      <c r="AM8" s="46" t="s">
        <v>46</v>
      </c>
      <c r="AN8" s="57">
        <v>233</v>
      </c>
      <c r="AO8" s="58">
        <v>3</v>
      </c>
      <c r="AP8" s="57">
        <v>151</v>
      </c>
      <c r="AQ8" s="59">
        <v>2</v>
      </c>
      <c r="AR8" s="57">
        <v>315</v>
      </c>
      <c r="AS8" s="59" t="s">
        <v>25</v>
      </c>
      <c r="AT8" s="57">
        <v>289</v>
      </c>
      <c r="AU8" s="59" t="s">
        <v>24</v>
      </c>
      <c r="AV8" s="62">
        <v>459</v>
      </c>
      <c r="AW8" s="64" t="s">
        <v>11</v>
      </c>
      <c r="AX8" s="74">
        <v>11.33</v>
      </c>
      <c r="AY8" s="77" t="s">
        <v>11</v>
      </c>
      <c r="AZ8" s="62">
        <v>198</v>
      </c>
      <c r="BA8" s="64" t="s">
        <v>24</v>
      </c>
      <c r="BB8" s="62">
        <v>71</v>
      </c>
      <c r="BC8" s="64" t="s">
        <v>24</v>
      </c>
      <c r="BD8" s="62">
        <v>97</v>
      </c>
      <c r="BE8" s="64" t="s">
        <v>24</v>
      </c>
      <c r="BF8" s="62">
        <v>23</v>
      </c>
      <c r="BG8" s="64" t="s">
        <v>24</v>
      </c>
      <c r="BH8" s="24">
        <v>11.31</v>
      </c>
      <c r="BI8" s="64" t="s">
        <v>25</v>
      </c>
      <c r="BJ8" s="62">
        <v>103</v>
      </c>
      <c r="BK8" s="62">
        <v>2</v>
      </c>
      <c r="BL8" s="71">
        <v>1.6777777777777778E-3</v>
      </c>
      <c r="BM8" s="62">
        <v>1</v>
      </c>
      <c r="BN8" s="62">
        <f t="shared" ref="BN8:BN18" si="3">BK8+BM8</f>
        <v>3</v>
      </c>
      <c r="BO8" s="64" t="s">
        <v>24</v>
      </c>
      <c r="BP8" s="67">
        <f t="shared" ref="BP8:BP18" si="4">J8+S8+U8+W8+AG8+AI8+AK8+AM8+AO8+AQ8+AS8+AU8+AW8+BA8+BC8+BE8+BG8+BI8+BO8</f>
        <v>29.5</v>
      </c>
      <c r="BQ8" s="118" t="s">
        <v>24</v>
      </c>
      <c r="BR8" s="2"/>
    </row>
    <row r="9" spans="1:70" ht="27.75" customHeight="1">
      <c r="A9" s="4">
        <v>1</v>
      </c>
      <c r="B9" s="15" t="s">
        <v>33</v>
      </c>
      <c r="C9" s="48">
        <v>6.9907407407407401E-3</v>
      </c>
      <c r="D9" s="4">
        <v>6</v>
      </c>
      <c r="E9" s="4">
        <v>67</v>
      </c>
      <c r="F9" s="4">
        <v>1</v>
      </c>
      <c r="G9" s="45">
        <v>39</v>
      </c>
      <c r="H9" s="4">
        <v>6</v>
      </c>
      <c r="I9" s="4">
        <f t="shared" si="0"/>
        <v>13</v>
      </c>
      <c r="J9" s="8">
        <v>4</v>
      </c>
      <c r="K9" s="21">
        <v>106</v>
      </c>
      <c r="L9" s="35"/>
      <c r="M9" s="47">
        <v>2</v>
      </c>
      <c r="N9" s="4">
        <f>29+47</f>
        <v>76</v>
      </c>
      <c r="O9" s="4">
        <v>3</v>
      </c>
      <c r="P9" s="69">
        <v>7.7777777777777779E-2</v>
      </c>
      <c r="Q9" s="4">
        <v>2</v>
      </c>
      <c r="R9" s="21">
        <f t="shared" si="1"/>
        <v>7</v>
      </c>
      <c r="S9" s="63">
        <v>2</v>
      </c>
      <c r="T9" s="4">
        <v>446</v>
      </c>
      <c r="U9" s="38">
        <v>2</v>
      </c>
      <c r="V9" s="4">
        <v>274</v>
      </c>
      <c r="W9" s="8">
        <v>3</v>
      </c>
      <c r="X9" s="4">
        <v>95</v>
      </c>
      <c r="Y9" s="4">
        <v>1</v>
      </c>
      <c r="Z9" s="74">
        <v>28.84</v>
      </c>
      <c r="AA9" s="4">
        <v>2</v>
      </c>
      <c r="AB9" s="69">
        <v>0.17222222222222225</v>
      </c>
      <c r="AC9" s="4">
        <v>3</v>
      </c>
      <c r="AD9" s="71">
        <v>2.5587962962962964E-3</v>
      </c>
      <c r="AE9" s="4">
        <v>1</v>
      </c>
      <c r="AF9" s="62">
        <f t="shared" si="2"/>
        <v>7</v>
      </c>
      <c r="AG9" s="38">
        <v>2</v>
      </c>
      <c r="AH9" s="4">
        <v>397</v>
      </c>
      <c r="AI9" s="38">
        <v>2</v>
      </c>
      <c r="AJ9" s="4">
        <v>157</v>
      </c>
      <c r="AK9" s="10" t="s">
        <v>26</v>
      </c>
      <c r="AL9" s="4">
        <v>220</v>
      </c>
      <c r="AM9" s="10" t="s">
        <v>46</v>
      </c>
      <c r="AN9" s="57">
        <v>288</v>
      </c>
      <c r="AO9" s="58">
        <v>1</v>
      </c>
      <c r="AP9" s="57">
        <v>129</v>
      </c>
      <c r="AQ9" s="59">
        <v>4</v>
      </c>
      <c r="AR9" s="57">
        <v>306</v>
      </c>
      <c r="AS9" s="59" t="s">
        <v>26</v>
      </c>
      <c r="AT9" s="57">
        <v>240</v>
      </c>
      <c r="AU9" s="59" t="s">
        <v>11</v>
      </c>
      <c r="AV9" s="62">
        <v>509</v>
      </c>
      <c r="AW9" s="64" t="s">
        <v>24</v>
      </c>
      <c r="AX9" s="74">
        <v>11.57</v>
      </c>
      <c r="AY9" s="77" t="s">
        <v>24</v>
      </c>
      <c r="AZ9" s="62">
        <v>190</v>
      </c>
      <c r="BA9" s="64" t="s">
        <v>36</v>
      </c>
      <c r="BB9" s="62">
        <v>67</v>
      </c>
      <c r="BC9" s="64" t="s">
        <v>11</v>
      </c>
      <c r="BD9" s="62">
        <v>80</v>
      </c>
      <c r="BE9" s="64" t="s">
        <v>11</v>
      </c>
      <c r="BF9" s="62">
        <v>43</v>
      </c>
      <c r="BG9" s="64" t="s">
        <v>76</v>
      </c>
      <c r="BH9" s="24">
        <v>12.01</v>
      </c>
      <c r="BI9" s="64" t="s">
        <v>27</v>
      </c>
      <c r="BJ9" s="62">
        <v>99</v>
      </c>
      <c r="BK9" s="62">
        <v>3</v>
      </c>
      <c r="BL9" s="71">
        <v>2.0094907407407405E-3</v>
      </c>
      <c r="BM9" s="62">
        <v>6</v>
      </c>
      <c r="BN9" s="62">
        <f t="shared" si="3"/>
        <v>9</v>
      </c>
      <c r="BO9" s="64" t="s">
        <v>27</v>
      </c>
      <c r="BP9" s="67">
        <f t="shared" si="4"/>
        <v>56</v>
      </c>
      <c r="BQ9" s="118" t="s">
        <v>11</v>
      </c>
      <c r="BR9" s="2"/>
    </row>
    <row r="10" spans="1:70" ht="27.75" customHeight="1">
      <c r="A10" s="4">
        <v>7</v>
      </c>
      <c r="B10" s="66" t="s">
        <v>84</v>
      </c>
      <c r="C10" s="48">
        <v>4.2708333333333339E-3</v>
      </c>
      <c r="D10" s="4">
        <v>2</v>
      </c>
      <c r="E10" s="4">
        <v>59</v>
      </c>
      <c r="F10" s="4">
        <v>7</v>
      </c>
      <c r="G10" s="45">
        <v>44</v>
      </c>
      <c r="H10" s="4">
        <v>4</v>
      </c>
      <c r="I10" s="4">
        <f t="shared" si="0"/>
        <v>13</v>
      </c>
      <c r="J10" s="8">
        <v>2</v>
      </c>
      <c r="K10" s="21">
        <v>98</v>
      </c>
      <c r="L10" s="35"/>
      <c r="M10" s="47">
        <v>3</v>
      </c>
      <c r="N10" s="4">
        <f>26+49</f>
        <v>75</v>
      </c>
      <c r="O10" s="4">
        <v>4</v>
      </c>
      <c r="P10" s="69">
        <v>8.4722222222222213E-2</v>
      </c>
      <c r="Q10" s="4">
        <v>5</v>
      </c>
      <c r="R10" s="21">
        <f t="shared" si="1"/>
        <v>12</v>
      </c>
      <c r="S10" s="63">
        <v>3</v>
      </c>
      <c r="T10" s="4">
        <v>455</v>
      </c>
      <c r="U10" s="38">
        <v>1</v>
      </c>
      <c r="V10" s="4">
        <v>259</v>
      </c>
      <c r="W10" s="8">
        <v>2</v>
      </c>
      <c r="X10" s="4">
        <v>79</v>
      </c>
      <c r="Y10" s="4">
        <v>3</v>
      </c>
      <c r="Z10" s="74">
        <v>31.66</v>
      </c>
      <c r="AA10" s="4">
        <v>3</v>
      </c>
      <c r="AB10" s="69">
        <v>0.13194444444444445</v>
      </c>
      <c r="AC10" s="4">
        <v>2</v>
      </c>
      <c r="AD10" s="71">
        <v>3.9245370370370371E-3</v>
      </c>
      <c r="AE10" s="4">
        <v>7</v>
      </c>
      <c r="AF10" s="62">
        <f t="shared" si="2"/>
        <v>15</v>
      </c>
      <c r="AG10" s="38">
        <v>3</v>
      </c>
      <c r="AH10" s="4">
        <v>454</v>
      </c>
      <c r="AI10" s="38">
        <v>3</v>
      </c>
      <c r="AJ10" s="4">
        <v>120</v>
      </c>
      <c r="AK10" s="10" t="s">
        <v>36</v>
      </c>
      <c r="AL10" s="4">
        <v>123</v>
      </c>
      <c r="AM10" s="10" t="s">
        <v>49</v>
      </c>
      <c r="AN10" s="57">
        <v>228</v>
      </c>
      <c r="AO10" s="58">
        <v>4</v>
      </c>
      <c r="AP10" s="57">
        <v>146</v>
      </c>
      <c r="AQ10" s="59">
        <v>3</v>
      </c>
      <c r="AR10" s="57">
        <v>277</v>
      </c>
      <c r="AS10" s="59" t="s">
        <v>36</v>
      </c>
      <c r="AT10" s="57">
        <v>194</v>
      </c>
      <c r="AU10" s="59" t="s">
        <v>26</v>
      </c>
      <c r="AV10" s="62">
        <v>362</v>
      </c>
      <c r="AW10" s="64" t="s">
        <v>25</v>
      </c>
      <c r="AX10" s="74">
        <v>5</v>
      </c>
      <c r="AY10" s="77" t="s">
        <v>48</v>
      </c>
      <c r="AZ10" s="62">
        <v>194</v>
      </c>
      <c r="BA10" s="64" t="s">
        <v>74</v>
      </c>
      <c r="BB10" s="62">
        <v>66</v>
      </c>
      <c r="BC10" s="64" t="s">
        <v>25</v>
      </c>
      <c r="BD10" s="62">
        <v>63</v>
      </c>
      <c r="BE10" s="64" t="s">
        <v>49</v>
      </c>
      <c r="BF10" s="62">
        <v>48</v>
      </c>
      <c r="BG10" s="64" t="s">
        <v>36</v>
      </c>
      <c r="BH10" s="24">
        <v>9.3000000000000007</v>
      </c>
      <c r="BI10" s="64" t="s">
        <v>24</v>
      </c>
      <c r="BJ10" s="62">
        <v>150</v>
      </c>
      <c r="BK10" s="62">
        <v>1</v>
      </c>
      <c r="BL10" s="71">
        <v>1.9136574074074073E-3</v>
      </c>
      <c r="BM10" s="62">
        <v>4</v>
      </c>
      <c r="BN10" s="62">
        <f t="shared" si="3"/>
        <v>5</v>
      </c>
      <c r="BO10" s="64" t="s">
        <v>11</v>
      </c>
      <c r="BP10" s="67">
        <f t="shared" si="4"/>
        <v>72.5</v>
      </c>
      <c r="BQ10" s="118" t="s">
        <v>85</v>
      </c>
      <c r="BR10" s="2"/>
    </row>
    <row r="11" spans="1:70" ht="27.75" customHeight="1">
      <c r="A11" s="4">
        <v>4</v>
      </c>
      <c r="B11" s="15">
        <v>381</v>
      </c>
      <c r="C11" s="48">
        <v>4.5138888888888893E-3</v>
      </c>
      <c r="D11" s="4">
        <v>4</v>
      </c>
      <c r="E11" s="4">
        <v>53</v>
      </c>
      <c r="F11" s="4">
        <v>10</v>
      </c>
      <c r="G11" s="45">
        <v>48</v>
      </c>
      <c r="H11" s="4">
        <v>3</v>
      </c>
      <c r="I11" s="4">
        <f t="shared" si="0"/>
        <v>17</v>
      </c>
      <c r="J11" s="8">
        <v>5</v>
      </c>
      <c r="K11" s="21">
        <v>85</v>
      </c>
      <c r="L11" s="35"/>
      <c r="M11" s="47">
        <v>8</v>
      </c>
      <c r="N11" s="4">
        <f>26+52</f>
        <v>78</v>
      </c>
      <c r="O11" s="4">
        <v>2</v>
      </c>
      <c r="P11" s="69">
        <v>8.4027777777777771E-2</v>
      </c>
      <c r="Q11" s="4">
        <v>6</v>
      </c>
      <c r="R11" s="21">
        <f t="shared" si="1"/>
        <v>16</v>
      </c>
      <c r="S11" s="63">
        <v>5</v>
      </c>
      <c r="T11" s="4">
        <v>327</v>
      </c>
      <c r="U11" s="38">
        <v>6</v>
      </c>
      <c r="V11" s="4">
        <v>500</v>
      </c>
      <c r="W11" s="8">
        <v>5</v>
      </c>
      <c r="X11" s="4">
        <v>70</v>
      </c>
      <c r="Y11" s="4">
        <v>6</v>
      </c>
      <c r="Z11" s="74">
        <v>55</v>
      </c>
      <c r="AA11" s="4">
        <v>7</v>
      </c>
      <c r="AB11" s="69">
        <v>0.18611111111111112</v>
      </c>
      <c r="AC11" s="4">
        <v>4</v>
      </c>
      <c r="AD11" s="71">
        <v>2.8219907407407408E-3</v>
      </c>
      <c r="AE11" s="4">
        <v>2</v>
      </c>
      <c r="AF11" s="62">
        <f t="shared" si="2"/>
        <v>19</v>
      </c>
      <c r="AG11" s="38">
        <v>4</v>
      </c>
      <c r="AH11" s="4">
        <v>557</v>
      </c>
      <c r="AI11" s="38">
        <v>5</v>
      </c>
      <c r="AJ11" s="4">
        <v>167</v>
      </c>
      <c r="AK11" s="10" t="s">
        <v>11</v>
      </c>
      <c r="AL11" s="4">
        <v>139</v>
      </c>
      <c r="AM11" s="10" t="s">
        <v>28</v>
      </c>
      <c r="AN11" s="57">
        <v>143</v>
      </c>
      <c r="AO11" s="58">
        <v>11</v>
      </c>
      <c r="AP11" s="57">
        <v>162</v>
      </c>
      <c r="AQ11" s="59">
        <v>1</v>
      </c>
      <c r="AR11" s="57">
        <v>342</v>
      </c>
      <c r="AS11" s="59" t="s">
        <v>11</v>
      </c>
      <c r="AT11" s="57">
        <v>166</v>
      </c>
      <c r="AU11" s="59" t="s">
        <v>27</v>
      </c>
      <c r="AV11" s="62">
        <v>314</v>
      </c>
      <c r="AW11" s="64" t="s">
        <v>27</v>
      </c>
      <c r="AX11" s="74">
        <v>7.5</v>
      </c>
      <c r="AY11" s="77" t="s">
        <v>78</v>
      </c>
      <c r="AZ11" s="62">
        <v>194</v>
      </c>
      <c r="BA11" s="64" t="s">
        <v>74</v>
      </c>
      <c r="BB11" s="62">
        <v>60</v>
      </c>
      <c r="BC11" s="64" t="s">
        <v>27</v>
      </c>
      <c r="BD11" s="62">
        <v>80</v>
      </c>
      <c r="BE11" s="64" t="s">
        <v>25</v>
      </c>
      <c r="BF11" s="62">
        <v>27</v>
      </c>
      <c r="BG11" s="64" t="s">
        <v>11</v>
      </c>
      <c r="BH11" s="24">
        <v>15.02</v>
      </c>
      <c r="BI11" s="64" t="s">
        <v>28</v>
      </c>
      <c r="BJ11" s="62">
        <v>74</v>
      </c>
      <c r="BK11" s="62">
        <v>7</v>
      </c>
      <c r="BL11" s="71">
        <v>2.2685185185185182E-3</v>
      </c>
      <c r="BM11" s="62">
        <v>8</v>
      </c>
      <c r="BN11" s="62">
        <f t="shared" si="3"/>
        <v>15</v>
      </c>
      <c r="BO11" s="64" t="s">
        <v>28</v>
      </c>
      <c r="BP11" s="67">
        <f t="shared" si="4"/>
        <v>89.5</v>
      </c>
      <c r="BQ11" s="118" t="s">
        <v>25</v>
      </c>
      <c r="BR11" s="2"/>
    </row>
    <row r="12" spans="1:70" ht="27.75" customHeight="1">
      <c r="A12" s="4">
        <v>3</v>
      </c>
      <c r="B12" s="66" t="s">
        <v>45</v>
      </c>
      <c r="C12" s="48">
        <v>7.1296296296296307E-3</v>
      </c>
      <c r="D12" s="4">
        <v>7</v>
      </c>
      <c r="E12" s="4">
        <v>60</v>
      </c>
      <c r="F12" s="4">
        <v>6</v>
      </c>
      <c r="G12" s="45">
        <v>37</v>
      </c>
      <c r="H12" s="4">
        <v>7</v>
      </c>
      <c r="I12" s="4">
        <f t="shared" si="0"/>
        <v>20</v>
      </c>
      <c r="J12" s="63">
        <v>8</v>
      </c>
      <c r="K12" s="21">
        <v>87</v>
      </c>
      <c r="L12" s="35"/>
      <c r="M12" s="47">
        <v>6</v>
      </c>
      <c r="N12" s="4">
        <f>23+21</f>
        <v>44</v>
      </c>
      <c r="O12" s="4">
        <v>10</v>
      </c>
      <c r="P12" s="69">
        <v>8.1944444444444445E-2</v>
      </c>
      <c r="Q12" s="4">
        <v>4</v>
      </c>
      <c r="R12" s="21">
        <f t="shared" si="1"/>
        <v>20</v>
      </c>
      <c r="S12" s="63">
        <v>6</v>
      </c>
      <c r="T12" s="4">
        <v>314</v>
      </c>
      <c r="U12" s="38">
        <v>7</v>
      </c>
      <c r="V12" s="4">
        <v>388</v>
      </c>
      <c r="W12" s="63">
        <v>4</v>
      </c>
      <c r="X12" s="4">
        <v>73</v>
      </c>
      <c r="Y12" s="4">
        <v>4</v>
      </c>
      <c r="Z12" s="74">
        <v>37.229999999999997</v>
      </c>
      <c r="AA12" s="4">
        <v>4</v>
      </c>
      <c r="AB12" s="69">
        <v>0.18819444444444444</v>
      </c>
      <c r="AC12" s="4">
        <v>5</v>
      </c>
      <c r="AD12" s="71">
        <v>5.7871527777777791E-3</v>
      </c>
      <c r="AE12" s="4">
        <v>10</v>
      </c>
      <c r="AF12" s="62">
        <f t="shared" si="2"/>
        <v>23</v>
      </c>
      <c r="AG12" s="38">
        <v>6</v>
      </c>
      <c r="AH12" s="4">
        <v>634</v>
      </c>
      <c r="AI12" s="38">
        <v>7</v>
      </c>
      <c r="AJ12" s="4">
        <v>120</v>
      </c>
      <c r="AK12" s="64" t="s">
        <v>28</v>
      </c>
      <c r="AL12" s="4">
        <v>172</v>
      </c>
      <c r="AM12" s="64" t="s">
        <v>47</v>
      </c>
      <c r="AN12" s="57">
        <v>213</v>
      </c>
      <c r="AO12" s="58">
        <v>5</v>
      </c>
      <c r="AP12" s="57">
        <v>101</v>
      </c>
      <c r="AQ12" s="59" t="s">
        <v>73</v>
      </c>
      <c r="AR12" s="57">
        <v>275</v>
      </c>
      <c r="AS12" s="59" t="s">
        <v>28</v>
      </c>
      <c r="AT12" s="57">
        <v>236</v>
      </c>
      <c r="AU12" s="59" t="s">
        <v>25</v>
      </c>
      <c r="AV12" s="62">
        <v>324</v>
      </c>
      <c r="AW12" s="64" t="s">
        <v>26</v>
      </c>
      <c r="AX12" s="74">
        <v>6.6</v>
      </c>
      <c r="AY12" s="77" t="s">
        <v>28</v>
      </c>
      <c r="AZ12" s="62">
        <v>192</v>
      </c>
      <c r="BA12" s="64" t="s">
        <v>27</v>
      </c>
      <c r="BB12" s="62">
        <v>65</v>
      </c>
      <c r="BC12" s="64" t="s">
        <v>26</v>
      </c>
      <c r="BD12" s="62">
        <v>69</v>
      </c>
      <c r="BE12" s="64" t="s">
        <v>28</v>
      </c>
      <c r="BF12" s="62">
        <v>47</v>
      </c>
      <c r="BG12" s="64" t="s">
        <v>27</v>
      </c>
      <c r="BH12" s="24">
        <v>13.59</v>
      </c>
      <c r="BI12" s="64" t="s">
        <v>36</v>
      </c>
      <c r="BJ12" s="62">
        <v>88</v>
      </c>
      <c r="BK12" s="62">
        <v>5</v>
      </c>
      <c r="BL12" s="71">
        <v>1.9960648148148147E-3</v>
      </c>
      <c r="BM12" s="62">
        <v>5</v>
      </c>
      <c r="BN12" s="62">
        <f t="shared" si="3"/>
        <v>10</v>
      </c>
      <c r="BO12" s="64" t="s">
        <v>36</v>
      </c>
      <c r="BP12" s="67">
        <f t="shared" si="4"/>
        <v>109</v>
      </c>
      <c r="BQ12" s="64" t="s">
        <v>26</v>
      </c>
      <c r="BR12" s="2"/>
    </row>
    <row r="13" spans="1:70" ht="27.75" customHeight="1">
      <c r="A13" s="4">
        <v>2</v>
      </c>
      <c r="B13" s="15">
        <v>379</v>
      </c>
      <c r="C13" s="48">
        <v>4.409722222222222E-3</v>
      </c>
      <c r="D13" s="4">
        <v>3</v>
      </c>
      <c r="E13" s="4">
        <v>55</v>
      </c>
      <c r="F13" s="4">
        <v>8</v>
      </c>
      <c r="G13" s="45">
        <v>49</v>
      </c>
      <c r="H13" s="4">
        <v>2</v>
      </c>
      <c r="I13" s="4">
        <f t="shared" si="0"/>
        <v>13</v>
      </c>
      <c r="J13" s="8">
        <v>3</v>
      </c>
      <c r="K13" s="21">
        <v>91</v>
      </c>
      <c r="L13" s="35"/>
      <c r="M13" s="47">
        <v>4</v>
      </c>
      <c r="N13" s="4">
        <f>25+39</f>
        <v>64</v>
      </c>
      <c r="O13" s="4">
        <v>6</v>
      </c>
      <c r="P13" s="69">
        <v>8.1250000000000003E-2</v>
      </c>
      <c r="Q13" s="4">
        <v>3</v>
      </c>
      <c r="R13" s="21">
        <f t="shared" si="1"/>
        <v>13</v>
      </c>
      <c r="S13" s="63">
        <v>4</v>
      </c>
      <c r="T13" s="4">
        <v>237</v>
      </c>
      <c r="U13" s="38">
        <v>9</v>
      </c>
      <c r="V13" s="4">
        <v>587</v>
      </c>
      <c r="W13" s="8">
        <v>8</v>
      </c>
      <c r="X13" s="4">
        <v>72</v>
      </c>
      <c r="Y13" s="4">
        <v>5</v>
      </c>
      <c r="Z13" s="74">
        <v>46.8</v>
      </c>
      <c r="AA13" s="4">
        <v>6</v>
      </c>
      <c r="AB13" s="69">
        <v>0.23611111111111113</v>
      </c>
      <c r="AC13" s="4">
        <v>7</v>
      </c>
      <c r="AD13" s="71">
        <v>3.1469907407407406E-3</v>
      </c>
      <c r="AE13" s="4">
        <v>4</v>
      </c>
      <c r="AF13" s="62">
        <f t="shared" si="2"/>
        <v>22</v>
      </c>
      <c r="AG13" s="38">
        <v>5</v>
      </c>
      <c r="AH13" s="4">
        <v>630</v>
      </c>
      <c r="AI13" s="38">
        <v>6</v>
      </c>
      <c r="AJ13" s="4">
        <v>164</v>
      </c>
      <c r="AK13" s="10" t="s">
        <v>25</v>
      </c>
      <c r="AL13" s="4">
        <v>114</v>
      </c>
      <c r="AM13" s="10" t="s">
        <v>50</v>
      </c>
      <c r="AN13" s="57">
        <v>211</v>
      </c>
      <c r="AO13" s="58">
        <v>6</v>
      </c>
      <c r="AP13" s="57">
        <v>94</v>
      </c>
      <c r="AQ13" s="59" t="s">
        <v>48</v>
      </c>
      <c r="AR13" s="57">
        <v>238</v>
      </c>
      <c r="AS13" s="59" t="s">
        <v>49</v>
      </c>
      <c r="AT13" s="57">
        <v>94</v>
      </c>
      <c r="AU13" s="59" t="s">
        <v>49</v>
      </c>
      <c r="AV13" s="62">
        <v>239</v>
      </c>
      <c r="AW13" s="64" t="s">
        <v>28</v>
      </c>
      <c r="AX13" s="74">
        <v>4.5</v>
      </c>
      <c r="AY13" s="77" t="s">
        <v>49</v>
      </c>
      <c r="AZ13" s="62">
        <v>185</v>
      </c>
      <c r="BA13" s="64" t="s">
        <v>77</v>
      </c>
      <c r="BB13" s="62">
        <v>57</v>
      </c>
      <c r="BC13" s="64" t="s">
        <v>28</v>
      </c>
      <c r="BD13" s="62">
        <v>74</v>
      </c>
      <c r="BE13" s="64" t="s">
        <v>26</v>
      </c>
      <c r="BF13" s="62">
        <v>51</v>
      </c>
      <c r="BG13" s="64" t="s">
        <v>28</v>
      </c>
      <c r="BH13" s="24">
        <v>11.4</v>
      </c>
      <c r="BI13" s="64" t="s">
        <v>26</v>
      </c>
      <c r="BJ13" s="62">
        <v>75</v>
      </c>
      <c r="BK13" s="62">
        <v>6</v>
      </c>
      <c r="BL13" s="71">
        <v>1.766087962962963E-3</v>
      </c>
      <c r="BM13" s="62">
        <v>3</v>
      </c>
      <c r="BN13" s="62">
        <f t="shared" si="3"/>
        <v>9</v>
      </c>
      <c r="BO13" s="64" t="s">
        <v>26</v>
      </c>
      <c r="BP13" s="67">
        <f t="shared" si="4"/>
        <v>120.5</v>
      </c>
      <c r="BQ13" s="64" t="s">
        <v>27</v>
      </c>
      <c r="BR13" s="2"/>
    </row>
    <row r="14" spans="1:70" ht="27.75" customHeight="1">
      <c r="A14" s="4">
        <v>8</v>
      </c>
      <c r="B14" s="15">
        <v>389</v>
      </c>
      <c r="C14" s="48">
        <v>1.019675925925926E-2</v>
      </c>
      <c r="D14" s="4">
        <v>8</v>
      </c>
      <c r="E14" s="4">
        <v>61</v>
      </c>
      <c r="F14" s="4">
        <v>5</v>
      </c>
      <c r="G14" s="45">
        <v>40</v>
      </c>
      <c r="H14" s="4">
        <v>5</v>
      </c>
      <c r="I14" s="4">
        <f t="shared" si="0"/>
        <v>18</v>
      </c>
      <c r="J14" s="8">
        <v>7</v>
      </c>
      <c r="K14" s="21">
        <v>90</v>
      </c>
      <c r="L14" s="35"/>
      <c r="M14" s="47">
        <v>5</v>
      </c>
      <c r="N14" s="4">
        <f>22+25</f>
        <v>47</v>
      </c>
      <c r="O14" s="4">
        <v>9</v>
      </c>
      <c r="P14" s="69">
        <v>0.1076388888888889</v>
      </c>
      <c r="Q14" s="4">
        <v>7</v>
      </c>
      <c r="R14" s="21">
        <f t="shared" si="1"/>
        <v>21</v>
      </c>
      <c r="S14" s="63">
        <v>7</v>
      </c>
      <c r="T14" s="4">
        <v>302</v>
      </c>
      <c r="U14" s="38">
        <v>8</v>
      </c>
      <c r="V14" s="4">
        <v>569</v>
      </c>
      <c r="W14" s="8">
        <v>7</v>
      </c>
      <c r="X14" s="4">
        <v>47</v>
      </c>
      <c r="Y14" s="4">
        <v>9</v>
      </c>
      <c r="Z14" s="74">
        <v>98.82</v>
      </c>
      <c r="AA14" s="4">
        <v>9</v>
      </c>
      <c r="AB14" s="69">
        <v>0.24583333333333335</v>
      </c>
      <c r="AC14" s="4">
        <v>8</v>
      </c>
      <c r="AD14" s="71">
        <v>3.8136574074074075E-3</v>
      </c>
      <c r="AE14" s="4">
        <v>6</v>
      </c>
      <c r="AF14" s="62">
        <f t="shared" si="2"/>
        <v>32</v>
      </c>
      <c r="AG14" s="38">
        <v>9</v>
      </c>
      <c r="AH14" s="4">
        <v>947</v>
      </c>
      <c r="AI14" s="38">
        <v>9</v>
      </c>
      <c r="AJ14" s="4">
        <v>108</v>
      </c>
      <c r="AK14" s="10" t="s">
        <v>49</v>
      </c>
      <c r="AL14" s="4">
        <v>172</v>
      </c>
      <c r="AM14" s="10" t="s">
        <v>47</v>
      </c>
      <c r="AN14" s="57">
        <v>189</v>
      </c>
      <c r="AO14" s="58">
        <v>8</v>
      </c>
      <c r="AP14" s="57">
        <v>81</v>
      </c>
      <c r="AQ14" s="64" t="s">
        <v>49</v>
      </c>
      <c r="AR14" s="57">
        <v>281</v>
      </c>
      <c r="AS14" s="59" t="s">
        <v>27</v>
      </c>
      <c r="AT14" s="57">
        <v>108</v>
      </c>
      <c r="AU14" s="59" t="s">
        <v>48</v>
      </c>
      <c r="AV14" s="62">
        <v>264</v>
      </c>
      <c r="AW14" s="64" t="s">
        <v>36</v>
      </c>
      <c r="AX14" s="74">
        <v>7.75</v>
      </c>
      <c r="AY14" s="77" t="s">
        <v>25</v>
      </c>
      <c r="AZ14" s="62">
        <v>185</v>
      </c>
      <c r="BA14" s="64" t="s">
        <v>77</v>
      </c>
      <c r="BB14" s="62">
        <v>48</v>
      </c>
      <c r="BC14" s="64" t="s">
        <v>49</v>
      </c>
      <c r="BD14" s="62">
        <v>54</v>
      </c>
      <c r="BE14" s="64" t="s">
        <v>50</v>
      </c>
      <c r="BF14" s="62">
        <v>43</v>
      </c>
      <c r="BG14" s="64" t="s">
        <v>76</v>
      </c>
      <c r="BH14" s="24">
        <v>10.48</v>
      </c>
      <c r="BI14" s="64" t="s">
        <v>11</v>
      </c>
      <c r="BJ14" s="62">
        <v>90</v>
      </c>
      <c r="BK14" s="62">
        <v>4</v>
      </c>
      <c r="BL14" s="71">
        <v>2.3943287037037036E-3</v>
      </c>
      <c r="BM14" s="62">
        <v>2</v>
      </c>
      <c r="BN14" s="62">
        <f t="shared" si="3"/>
        <v>6</v>
      </c>
      <c r="BO14" s="64" t="s">
        <v>25</v>
      </c>
      <c r="BP14" s="67">
        <f t="shared" si="4"/>
        <v>132.5</v>
      </c>
      <c r="BQ14" s="64" t="s">
        <v>36</v>
      </c>
      <c r="BR14" s="2"/>
    </row>
    <row r="15" spans="1:70" ht="27.75" customHeight="1">
      <c r="A15" s="4">
        <v>9</v>
      </c>
      <c r="B15" s="15">
        <v>551</v>
      </c>
      <c r="C15" s="48">
        <v>1.3888888888888888E-2</v>
      </c>
      <c r="D15" s="4">
        <v>11</v>
      </c>
      <c r="E15" s="4">
        <v>63</v>
      </c>
      <c r="F15" s="4">
        <v>3</v>
      </c>
      <c r="G15" s="45">
        <v>37</v>
      </c>
      <c r="H15" s="4">
        <v>8</v>
      </c>
      <c r="I15" s="4">
        <f t="shared" si="0"/>
        <v>22</v>
      </c>
      <c r="J15" s="8">
        <v>9</v>
      </c>
      <c r="K15" s="21">
        <v>86</v>
      </c>
      <c r="L15" s="35"/>
      <c r="M15" s="47">
        <v>7</v>
      </c>
      <c r="N15" s="4">
        <f>25+24</f>
        <v>49</v>
      </c>
      <c r="O15" s="4">
        <v>7</v>
      </c>
      <c r="P15" s="69">
        <v>0.12569444444444444</v>
      </c>
      <c r="Q15" s="4">
        <v>9</v>
      </c>
      <c r="R15" s="21">
        <f t="shared" si="1"/>
        <v>23</v>
      </c>
      <c r="S15" s="63">
        <v>9</v>
      </c>
      <c r="T15" s="4">
        <v>346</v>
      </c>
      <c r="U15" s="38">
        <v>4</v>
      </c>
      <c r="V15" s="4">
        <v>650</v>
      </c>
      <c r="W15" s="8">
        <v>10</v>
      </c>
      <c r="X15" s="4">
        <v>53</v>
      </c>
      <c r="Y15" s="4">
        <v>8</v>
      </c>
      <c r="Z15" s="74">
        <v>73.81</v>
      </c>
      <c r="AA15" s="4">
        <v>8</v>
      </c>
      <c r="AB15" s="69">
        <v>0.24722222222222223</v>
      </c>
      <c r="AC15" s="4">
        <v>9</v>
      </c>
      <c r="AD15" s="71">
        <v>3.3217592592592591E-3</v>
      </c>
      <c r="AE15" s="4">
        <v>5</v>
      </c>
      <c r="AF15" s="62">
        <f t="shared" si="2"/>
        <v>30</v>
      </c>
      <c r="AG15" s="38">
        <v>8</v>
      </c>
      <c r="AH15" s="4">
        <v>1076</v>
      </c>
      <c r="AI15" s="38">
        <v>10</v>
      </c>
      <c r="AJ15" s="4">
        <v>107</v>
      </c>
      <c r="AK15" s="10" t="s">
        <v>50</v>
      </c>
      <c r="AL15" s="4">
        <v>198</v>
      </c>
      <c r="AM15" s="10" t="s">
        <v>26</v>
      </c>
      <c r="AN15" s="57">
        <v>177</v>
      </c>
      <c r="AO15" s="58">
        <v>9</v>
      </c>
      <c r="AP15" s="57">
        <v>101</v>
      </c>
      <c r="AQ15" s="59" t="s">
        <v>73</v>
      </c>
      <c r="AR15" s="57">
        <v>347</v>
      </c>
      <c r="AS15" s="59" t="s">
        <v>24</v>
      </c>
      <c r="AT15" s="57">
        <v>90</v>
      </c>
      <c r="AU15" s="59" t="s">
        <v>50</v>
      </c>
      <c r="AV15" s="62">
        <v>233</v>
      </c>
      <c r="AW15" s="64" t="s">
        <v>48</v>
      </c>
      <c r="AX15" s="74">
        <v>6.8</v>
      </c>
      <c r="AY15" s="77" t="s">
        <v>36</v>
      </c>
      <c r="AZ15" s="62">
        <v>193</v>
      </c>
      <c r="BA15" s="64" t="s">
        <v>26</v>
      </c>
      <c r="BB15" s="62">
        <v>58</v>
      </c>
      <c r="BC15" s="64" t="s">
        <v>36</v>
      </c>
      <c r="BD15" s="62">
        <v>70</v>
      </c>
      <c r="BE15" s="64" t="s">
        <v>27</v>
      </c>
      <c r="BF15" s="62">
        <v>62</v>
      </c>
      <c r="BG15" s="64" t="s">
        <v>48</v>
      </c>
      <c r="BH15" s="24">
        <v>18.54</v>
      </c>
      <c r="BI15" s="64" t="s">
        <v>48</v>
      </c>
      <c r="BJ15" s="62">
        <v>69</v>
      </c>
      <c r="BK15" s="62">
        <v>8</v>
      </c>
      <c r="BL15" s="71">
        <v>2.3437499999999999E-3</v>
      </c>
      <c r="BM15" s="62">
        <v>9</v>
      </c>
      <c r="BN15" s="62">
        <f t="shared" si="3"/>
        <v>17</v>
      </c>
      <c r="BO15" s="64" t="s">
        <v>49</v>
      </c>
      <c r="BP15" s="67">
        <f t="shared" si="4"/>
        <v>138.5</v>
      </c>
      <c r="BQ15" s="64" t="s">
        <v>28</v>
      </c>
      <c r="BR15" s="2"/>
    </row>
    <row r="16" spans="1:70" ht="27.75" customHeight="1">
      <c r="A16" s="4">
        <v>10</v>
      </c>
      <c r="B16" s="15">
        <v>282</v>
      </c>
      <c r="C16" s="48">
        <v>5.5555555555555558E-3</v>
      </c>
      <c r="D16" s="4">
        <v>5</v>
      </c>
      <c r="E16" s="4">
        <v>62</v>
      </c>
      <c r="F16" s="4">
        <v>4</v>
      </c>
      <c r="G16" s="45">
        <v>36</v>
      </c>
      <c r="H16" s="4">
        <v>9</v>
      </c>
      <c r="I16" s="4">
        <f t="shared" si="0"/>
        <v>18</v>
      </c>
      <c r="J16" s="8">
        <v>6</v>
      </c>
      <c r="K16" s="21">
        <v>80</v>
      </c>
      <c r="L16" s="35"/>
      <c r="M16" s="47">
        <v>10</v>
      </c>
      <c r="N16" s="4">
        <f>28+41</f>
        <v>69</v>
      </c>
      <c r="O16" s="4">
        <v>5</v>
      </c>
      <c r="P16" s="69">
        <v>0.11388888888888889</v>
      </c>
      <c r="Q16" s="4">
        <v>8</v>
      </c>
      <c r="R16" s="21">
        <f t="shared" si="1"/>
        <v>23</v>
      </c>
      <c r="S16" s="63">
        <v>8</v>
      </c>
      <c r="T16" s="4">
        <v>229</v>
      </c>
      <c r="U16" s="38">
        <v>10</v>
      </c>
      <c r="V16" s="4">
        <v>614</v>
      </c>
      <c r="W16" s="8">
        <v>9</v>
      </c>
      <c r="X16" s="4">
        <v>29</v>
      </c>
      <c r="Y16" s="4">
        <v>10</v>
      </c>
      <c r="Z16" s="74">
        <v>43.34</v>
      </c>
      <c r="AA16" s="4">
        <v>5</v>
      </c>
      <c r="AB16" s="69">
        <v>0.21249999999999999</v>
      </c>
      <c r="AC16" s="4">
        <v>6</v>
      </c>
      <c r="AD16" s="71">
        <v>5.2208333333333334E-3</v>
      </c>
      <c r="AE16" s="4">
        <v>9</v>
      </c>
      <c r="AF16" s="62">
        <f t="shared" si="2"/>
        <v>30</v>
      </c>
      <c r="AG16" s="38">
        <v>7</v>
      </c>
      <c r="AH16" s="4">
        <v>942</v>
      </c>
      <c r="AI16" s="38">
        <v>8</v>
      </c>
      <c r="AJ16" s="4">
        <v>149</v>
      </c>
      <c r="AK16" s="10" t="s">
        <v>27</v>
      </c>
      <c r="AL16" s="4">
        <v>125</v>
      </c>
      <c r="AM16" s="10" t="s">
        <v>48</v>
      </c>
      <c r="AN16" s="57">
        <v>199</v>
      </c>
      <c r="AO16" s="58">
        <v>7</v>
      </c>
      <c r="AP16" s="57">
        <v>103</v>
      </c>
      <c r="AQ16" s="59">
        <v>5</v>
      </c>
      <c r="AR16" s="57">
        <v>240</v>
      </c>
      <c r="AS16" s="59" t="s">
        <v>48</v>
      </c>
      <c r="AT16" s="57">
        <v>142</v>
      </c>
      <c r="AU16" s="59" t="s">
        <v>36</v>
      </c>
      <c r="AV16" s="62">
        <v>182</v>
      </c>
      <c r="AW16" s="64" t="s">
        <v>49</v>
      </c>
      <c r="AX16" s="74">
        <v>7.5</v>
      </c>
      <c r="AY16" s="77" t="s">
        <v>78</v>
      </c>
      <c r="AZ16" s="62">
        <v>175</v>
      </c>
      <c r="BA16" s="64" t="s">
        <v>49</v>
      </c>
      <c r="BB16" s="62">
        <v>50</v>
      </c>
      <c r="BC16" s="64" t="s">
        <v>48</v>
      </c>
      <c r="BD16" s="62">
        <v>70</v>
      </c>
      <c r="BE16" s="64" t="s">
        <v>36</v>
      </c>
      <c r="BF16" s="62">
        <v>76</v>
      </c>
      <c r="BG16" s="64" t="s">
        <v>49</v>
      </c>
      <c r="BH16" s="24">
        <v>26.45</v>
      </c>
      <c r="BI16" s="64" t="s">
        <v>49</v>
      </c>
      <c r="BJ16" s="62">
        <v>68</v>
      </c>
      <c r="BK16" s="62">
        <v>9</v>
      </c>
      <c r="BL16" s="71">
        <v>2.2391203703703705E-3</v>
      </c>
      <c r="BM16" s="62">
        <v>7</v>
      </c>
      <c r="BN16" s="62">
        <f t="shared" si="3"/>
        <v>16</v>
      </c>
      <c r="BO16" s="64" t="s">
        <v>48</v>
      </c>
      <c r="BP16" s="67">
        <f t="shared" si="4"/>
        <v>145</v>
      </c>
      <c r="BQ16" s="64" t="s">
        <v>48</v>
      </c>
      <c r="BR16" s="2"/>
    </row>
    <row r="17" spans="1:70" ht="27.75" customHeight="1">
      <c r="A17" s="4">
        <v>6</v>
      </c>
      <c r="B17" s="15">
        <v>585</v>
      </c>
      <c r="C17" s="48">
        <v>1.3657407407407408E-2</v>
      </c>
      <c r="D17" s="4">
        <v>10</v>
      </c>
      <c r="E17" s="4">
        <v>55</v>
      </c>
      <c r="F17" s="4">
        <v>9</v>
      </c>
      <c r="G17" s="45">
        <v>35</v>
      </c>
      <c r="H17" s="4">
        <v>10</v>
      </c>
      <c r="I17" s="4">
        <f t="shared" si="0"/>
        <v>29</v>
      </c>
      <c r="J17" s="8">
        <v>10</v>
      </c>
      <c r="K17" s="21">
        <v>84</v>
      </c>
      <c r="L17" s="35"/>
      <c r="M17" s="47">
        <v>9</v>
      </c>
      <c r="N17" s="4">
        <f>25+23</f>
        <v>48</v>
      </c>
      <c r="O17" s="4">
        <v>8</v>
      </c>
      <c r="P17" s="62" t="s">
        <v>63</v>
      </c>
      <c r="Q17" s="4">
        <v>11</v>
      </c>
      <c r="R17" s="21">
        <f t="shared" si="1"/>
        <v>28</v>
      </c>
      <c r="S17" s="63">
        <v>10</v>
      </c>
      <c r="T17" s="4">
        <v>341</v>
      </c>
      <c r="U17" s="38">
        <v>5</v>
      </c>
      <c r="V17" s="4">
        <v>513</v>
      </c>
      <c r="W17" s="8">
        <v>6</v>
      </c>
      <c r="X17" s="4">
        <v>54</v>
      </c>
      <c r="Y17" s="4">
        <v>7</v>
      </c>
      <c r="Z17" s="74" t="s">
        <v>63</v>
      </c>
      <c r="AA17" s="4">
        <v>11</v>
      </c>
      <c r="AB17" s="62" t="s">
        <v>63</v>
      </c>
      <c r="AC17" s="4">
        <v>11</v>
      </c>
      <c r="AD17" s="62" t="s">
        <v>63</v>
      </c>
      <c r="AE17" s="4">
        <v>11</v>
      </c>
      <c r="AF17" s="62">
        <f t="shared" si="2"/>
        <v>40</v>
      </c>
      <c r="AG17" s="38">
        <v>11</v>
      </c>
      <c r="AH17" s="4">
        <v>504</v>
      </c>
      <c r="AI17" s="38">
        <v>4</v>
      </c>
      <c r="AJ17" s="4">
        <v>112</v>
      </c>
      <c r="AK17" s="10" t="s">
        <v>48</v>
      </c>
      <c r="AL17" s="4">
        <v>216</v>
      </c>
      <c r="AM17" s="10" t="s">
        <v>25</v>
      </c>
      <c r="AN17" s="57">
        <v>243</v>
      </c>
      <c r="AO17" s="58">
        <v>2</v>
      </c>
      <c r="AP17" s="57">
        <v>0</v>
      </c>
      <c r="AQ17" s="59" t="s">
        <v>51</v>
      </c>
      <c r="AR17" s="57">
        <v>0</v>
      </c>
      <c r="AS17" s="59" t="s">
        <v>51</v>
      </c>
      <c r="AT17" s="57">
        <v>78</v>
      </c>
      <c r="AU17" s="59" t="s">
        <v>51</v>
      </c>
      <c r="AV17" s="62" t="s">
        <v>63</v>
      </c>
      <c r="AW17" s="64" t="s">
        <v>51</v>
      </c>
      <c r="AX17" s="74" t="s">
        <v>63</v>
      </c>
      <c r="AY17" s="77" t="s">
        <v>51</v>
      </c>
      <c r="AZ17" s="62" t="s">
        <v>63</v>
      </c>
      <c r="BA17" s="64" t="s">
        <v>51</v>
      </c>
      <c r="BB17" s="62" t="s">
        <v>63</v>
      </c>
      <c r="BC17" s="64" t="s">
        <v>51</v>
      </c>
      <c r="BD17" s="62" t="s">
        <v>63</v>
      </c>
      <c r="BE17" s="64" t="s">
        <v>51</v>
      </c>
      <c r="BF17" s="62" t="s">
        <v>63</v>
      </c>
      <c r="BG17" s="64" t="s">
        <v>51</v>
      </c>
      <c r="BH17" s="24" t="s">
        <v>63</v>
      </c>
      <c r="BI17" s="64" t="s">
        <v>51</v>
      </c>
      <c r="BJ17" s="62" t="s">
        <v>63</v>
      </c>
      <c r="BK17" s="62">
        <v>11</v>
      </c>
      <c r="BL17" s="62" t="s">
        <v>63</v>
      </c>
      <c r="BM17" s="62">
        <v>11</v>
      </c>
      <c r="BN17" s="62">
        <f t="shared" si="3"/>
        <v>22</v>
      </c>
      <c r="BO17" s="64" t="s">
        <v>51</v>
      </c>
      <c r="BP17" s="67">
        <f t="shared" si="4"/>
        <v>169</v>
      </c>
      <c r="BQ17" s="64" t="s">
        <v>49</v>
      </c>
      <c r="BR17" s="2"/>
    </row>
    <row r="18" spans="1:70" ht="27.75" customHeight="1">
      <c r="A18" s="4">
        <v>5</v>
      </c>
      <c r="B18" s="15">
        <v>249</v>
      </c>
      <c r="C18" s="48">
        <v>1.2418981481481482E-2</v>
      </c>
      <c r="D18" s="4">
        <v>9</v>
      </c>
      <c r="E18" s="4">
        <v>36</v>
      </c>
      <c r="F18" s="4">
        <v>11</v>
      </c>
      <c r="G18" s="45">
        <v>25</v>
      </c>
      <c r="H18" s="4">
        <v>11</v>
      </c>
      <c r="I18" s="4">
        <f t="shared" si="0"/>
        <v>31</v>
      </c>
      <c r="J18" s="8">
        <v>11</v>
      </c>
      <c r="K18" s="21">
        <v>70</v>
      </c>
      <c r="L18" s="35"/>
      <c r="M18" s="47">
        <v>11</v>
      </c>
      <c r="N18" s="4">
        <f>24+18</f>
        <v>42</v>
      </c>
      <c r="O18" s="4">
        <v>11</v>
      </c>
      <c r="P18" s="69">
        <v>0.18472222222222223</v>
      </c>
      <c r="Q18" s="4">
        <v>10</v>
      </c>
      <c r="R18" s="21">
        <f t="shared" si="1"/>
        <v>32</v>
      </c>
      <c r="S18" s="63">
        <v>11</v>
      </c>
      <c r="T18" s="4">
        <v>156</v>
      </c>
      <c r="U18" s="38">
        <v>11</v>
      </c>
      <c r="V18" s="4">
        <v>927</v>
      </c>
      <c r="W18" s="8">
        <v>11</v>
      </c>
      <c r="X18" s="4">
        <v>13</v>
      </c>
      <c r="Y18" s="4">
        <v>11</v>
      </c>
      <c r="Z18" s="74">
        <v>118.1</v>
      </c>
      <c r="AA18" s="4">
        <v>10</v>
      </c>
      <c r="AB18" s="69">
        <v>0.28333333333333333</v>
      </c>
      <c r="AC18" s="4">
        <v>10</v>
      </c>
      <c r="AD18" s="71">
        <v>4.7313657407407408E-3</v>
      </c>
      <c r="AE18" s="4">
        <v>8</v>
      </c>
      <c r="AF18" s="62">
        <f t="shared" si="2"/>
        <v>39</v>
      </c>
      <c r="AG18" s="38">
        <v>10</v>
      </c>
      <c r="AH18" s="4">
        <v>1272</v>
      </c>
      <c r="AI18" s="38">
        <v>11</v>
      </c>
      <c r="AJ18" s="4">
        <v>85</v>
      </c>
      <c r="AK18" s="10" t="s">
        <v>51</v>
      </c>
      <c r="AL18" s="4">
        <v>84</v>
      </c>
      <c r="AM18" s="10" t="s">
        <v>51</v>
      </c>
      <c r="AN18" s="57">
        <v>165</v>
      </c>
      <c r="AO18" s="58">
        <v>10</v>
      </c>
      <c r="AP18" s="57">
        <v>41</v>
      </c>
      <c r="AQ18" s="64" t="s">
        <v>50</v>
      </c>
      <c r="AR18" s="57">
        <v>234</v>
      </c>
      <c r="AS18" s="59" t="s">
        <v>50</v>
      </c>
      <c r="AT18" s="57">
        <v>130</v>
      </c>
      <c r="AU18" s="59" t="s">
        <v>28</v>
      </c>
      <c r="AV18" s="62">
        <v>157</v>
      </c>
      <c r="AW18" s="64" t="s">
        <v>50</v>
      </c>
      <c r="AX18" s="74">
        <v>2</v>
      </c>
      <c r="AY18" s="77" t="s">
        <v>50</v>
      </c>
      <c r="AZ18" s="62">
        <v>159</v>
      </c>
      <c r="BA18" s="64" t="s">
        <v>50</v>
      </c>
      <c r="BB18" s="62">
        <v>46</v>
      </c>
      <c r="BC18" s="64" t="s">
        <v>50</v>
      </c>
      <c r="BD18" s="62">
        <v>68</v>
      </c>
      <c r="BE18" s="64" t="s">
        <v>48</v>
      </c>
      <c r="BF18" s="62">
        <v>99</v>
      </c>
      <c r="BG18" s="64" t="s">
        <v>50</v>
      </c>
      <c r="BH18" s="24">
        <v>28.3</v>
      </c>
      <c r="BI18" s="64" t="s">
        <v>50</v>
      </c>
      <c r="BJ18" s="62">
        <v>61</v>
      </c>
      <c r="BK18" s="62">
        <v>10</v>
      </c>
      <c r="BL18" s="71">
        <v>3.3339120370370367E-3</v>
      </c>
      <c r="BM18" s="62">
        <v>10</v>
      </c>
      <c r="BN18" s="62">
        <f t="shared" si="3"/>
        <v>20</v>
      </c>
      <c r="BO18" s="64" t="s">
        <v>50</v>
      </c>
      <c r="BP18" s="67">
        <f t="shared" si="4"/>
        <v>192</v>
      </c>
      <c r="BQ18" s="64" t="s">
        <v>50</v>
      </c>
      <c r="BR18" s="2"/>
    </row>
    <row r="19" spans="1:70" ht="21" customHeight="1">
      <c r="BH19" s="75"/>
    </row>
    <row r="20" spans="1:70">
      <c r="A20" s="101" t="s">
        <v>54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</row>
    <row r="21" spans="1:70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</row>
    <row r="22" spans="1:70">
      <c r="A22" s="101" t="s">
        <v>55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</row>
  </sheetData>
  <sortState ref="A8:BQ18">
    <sortCondition ref="BP8:BP18"/>
  </sortState>
  <mergeCells count="50">
    <mergeCell ref="A22:BP22"/>
    <mergeCell ref="A1:BQ1"/>
    <mergeCell ref="A2:BQ2"/>
    <mergeCell ref="A3:BQ3"/>
    <mergeCell ref="U4:BQ4"/>
    <mergeCell ref="A20:BQ20"/>
    <mergeCell ref="BH5:BI6"/>
    <mergeCell ref="BJ5:BO5"/>
    <mergeCell ref="BP5:BQ6"/>
    <mergeCell ref="BJ6:BK6"/>
    <mergeCell ref="BL6:BM6"/>
    <mergeCell ref="BN6:BN7"/>
    <mergeCell ref="BO6:BO7"/>
    <mergeCell ref="AV5:AW6"/>
    <mergeCell ref="AX5:AY6"/>
    <mergeCell ref="AZ5:BA6"/>
    <mergeCell ref="BB5:BC6"/>
    <mergeCell ref="BF5:BG6"/>
    <mergeCell ref="BD5:BE6"/>
    <mergeCell ref="K6:M6"/>
    <mergeCell ref="AN5:AO6"/>
    <mergeCell ref="AP5:AQ6"/>
    <mergeCell ref="AR5:AS6"/>
    <mergeCell ref="AT5:AU6"/>
    <mergeCell ref="S6:S7"/>
    <mergeCell ref="T5:U6"/>
    <mergeCell ref="V5:W6"/>
    <mergeCell ref="AH5:AI6"/>
    <mergeCell ref="X5:AG5"/>
    <mergeCell ref="N6:O6"/>
    <mergeCell ref="K5:S5"/>
    <mergeCell ref="X6:Y6"/>
    <mergeCell ref="A4:J4"/>
    <mergeCell ref="A5:A7"/>
    <mergeCell ref="B5:B7"/>
    <mergeCell ref="C5:J5"/>
    <mergeCell ref="G6:H6"/>
    <mergeCell ref="I6:I7"/>
    <mergeCell ref="Z6:AA6"/>
    <mergeCell ref="AD6:AE6"/>
    <mergeCell ref="AF6:AF7"/>
    <mergeCell ref="AL5:AM6"/>
    <mergeCell ref="C6:D6"/>
    <mergeCell ref="E6:F6"/>
    <mergeCell ref="J6:J7"/>
    <mergeCell ref="AJ5:AK6"/>
    <mergeCell ref="P6:Q6"/>
    <mergeCell ref="R6:R7"/>
    <mergeCell ref="AG6:AG7"/>
    <mergeCell ref="AB6:AC6"/>
  </mergeCells>
  <phoneticPr fontId="2" type="noConversion"/>
  <pageMargins left="0.15748031496062992" right="0.15748031496062992" top="0.51181102362204722" bottom="0.74803149606299213" header="0.35433070866141736" footer="0.31496062992125984"/>
  <pageSetup paperSize="9" scale="46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9"/>
  <sheetViews>
    <sheetView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Q8" sqref="BQ8:BQ10"/>
    </sheetView>
  </sheetViews>
  <sheetFormatPr defaultRowHeight="15"/>
  <cols>
    <col min="1" max="1" width="3.5703125" hidden="1" customWidth="1"/>
    <col min="2" max="2" width="7.140625" customWidth="1"/>
    <col min="3" max="3" width="6.85546875" bestFit="1" customWidth="1"/>
    <col min="4" max="4" width="3.85546875" bestFit="1" customWidth="1"/>
    <col min="5" max="5" width="4" bestFit="1" customWidth="1"/>
    <col min="6" max="6" width="3.85546875" bestFit="1" customWidth="1"/>
    <col min="7" max="7" width="5.140625" customWidth="1"/>
    <col min="8" max="8" width="3.85546875" bestFit="1" customWidth="1"/>
    <col min="9" max="9" width="4" bestFit="1" customWidth="1"/>
    <col min="10" max="10" width="3.85546875" bestFit="1" customWidth="1"/>
    <col min="11" max="11" width="3.85546875" customWidth="1"/>
    <col min="12" max="12" width="3.85546875" hidden="1" customWidth="1"/>
    <col min="13" max="13" width="3.85546875" customWidth="1"/>
    <col min="14" max="14" width="3.7109375" bestFit="1" customWidth="1"/>
    <col min="15" max="15" width="3.85546875" bestFit="1" customWidth="1"/>
    <col min="16" max="16" width="4.42578125" bestFit="1" customWidth="1"/>
    <col min="17" max="19" width="3.7109375" bestFit="1" customWidth="1"/>
    <col min="20" max="20" width="6.140625" bestFit="1" customWidth="1"/>
    <col min="21" max="21" width="3.85546875" bestFit="1" customWidth="1"/>
    <col min="22" max="22" width="6" customWidth="1"/>
    <col min="23" max="23" width="6.28515625" customWidth="1"/>
    <col min="24" max="24" width="7.5703125" customWidth="1"/>
    <col min="25" max="25" width="3.85546875" bestFit="1" customWidth="1"/>
    <col min="26" max="26" width="5.42578125" bestFit="1" customWidth="1"/>
    <col min="27" max="27" width="3.7109375" customWidth="1"/>
    <col min="28" max="28" width="6.85546875" bestFit="1" customWidth="1"/>
    <col min="29" max="29" width="3.7109375" customWidth="1"/>
    <col min="30" max="30" width="4.42578125" bestFit="1" customWidth="1"/>
    <col min="31" max="31" width="3.7109375" bestFit="1" customWidth="1"/>
    <col min="32" max="32" width="4.28515625" customWidth="1"/>
    <col min="33" max="33" width="4.140625" customWidth="1"/>
    <col min="34" max="34" width="4.42578125" customWidth="1"/>
    <col min="35" max="35" width="4.7109375" customWidth="1"/>
    <col min="36" max="36" width="5.140625" bestFit="1" customWidth="1"/>
    <col min="37" max="37" width="4.140625" bestFit="1" customWidth="1"/>
    <col min="38" max="38" width="5.7109375" customWidth="1"/>
    <col min="39" max="39" width="5.85546875" customWidth="1"/>
    <col min="40" max="40" width="4.42578125" style="50" customWidth="1"/>
    <col min="41" max="41" width="4.42578125" style="51" customWidth="1"/>
    <col min="42" max="43" width="4" style="50" bestFit="1" customWidth="1"/>
    <col min="44" max="44" width="4.42578125" style="50" customWidth="1"/>
    <col min="45" max="45" width="4.42578125" style="51" customWidth="1"/>
    <col min="46" max="47" width="4" style="50" bestFit="1" customWidth="1"/>
    <col min="48" max="48" width="4.42578125" style="60" customWidth="1"/>
    <col min="49" max="49" width="4.42578125" style="61" customWidth="1"/>
    <col min="50" max="50" width="4.42578125" style="60" bestFit="1" customWidth="1"/>
    <col min="51" max="51" width="4.42578125" style="61" customWidth="1"/>
    <col min="52" max="52" width="4.42578125" style="60" customWidth="1"/>
    <col min="53" max="53" width="4.42578125" style="61" customWidth="1"/>
    <col min="54" max="55" width="4" style="60" bestFit="1" customWidth="1"/>
    <col min="56" max="57" width="4" style="60" customWidth="1"/>
    <col min="58" max="58" width="4.42578125" style="60" customWidth="1"/>
    <col min="59" max="59" width="4.42578125" style="61" customWidth="1"/>
    <col min="60" max="60" width="6" style="60" bestFit="1" customWidth="1"/>
    <col min="61" max="61" width="4" style="60" bestFit="1" customWidth="1"/>
    <col min="62" max="62" width="4.42578125" style="60" customWidth="1"/>
    <col min="63" max="63" width="4.42578125" style="61" customWidth="1"/>
    <col min="64" max="64" width="6.85546875" style="60" bestFit="1" customWidth="1"/>
    <col min="65" max="65" width="4" style="60" bestFit="1" customWidth="1"/>
    <col min="66" max="66" width="4.42578125" style="60" customWidth="1"/>
    <col min="67" max="67" width="4.42578125" style="61" customWidth="1"/>
    <col min="68" max="68" width="7.140625" style="60" bestFit="1" customWidth="1"/>
    <col min="69" max="69" width="4" style="60" bestFit="1" customWidth="1"/>
  </cols>
  <sheetData>
    <row r="1" spans="1:70" s="1" customFormat="1" ht="44.25" customHeight="1">
      <c r="A1" s="98" t="s">
        <v>82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</row>
    <row r="2" spans="1:70" s="1" customFormat="1" ht="15.75" customHeight="1">
      <c r="A2" s="99" t="s">
        <v>23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99"/>
      <c r="AS2" s="99"/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</row>
    <row r="3" spans="1:70" s="1" customFormat="1">
      <c r="A3" s="100" t="s">
        <v>14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</row>
    <row r="4" spans="1:70" s="1" customFormat="1">
      <c r="A4" s="84" t="s">
        <v>60</v>
      </c>
      <c r="B4" s="84"/>
      <c r="C4" s="84"/>
      <c r="D4" s="84"/>
      <c r="E4" s="84"/>
      <c r="F4" s="84"/>
      <c r="G4" s="84"/>
      <c r="H4" s="84"/>
      <c r="I4" s="84"/>
      <c r="J4" s="84"/>
      <c r="K4" s="13"/>
      <c r="L4" s="13"/>
      <c r="M4" s="13"/>
      <c r="N4" s="12"/>
      <c r="O4" s="12"/>
      <c r="P4" s="12"/>
      <c r="Q4" s="12"/>
      <c r="R4" s="12"/>
      <c r="S4" s="12"/>
      <c r="T4" s="12"/>
      <c r="U4" s="80" t="s">
        <v>79</v>
      </c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</row>
    <row r="5" spans="1:70" s="1" customFormat="1">
      <c r="A5" s="83" t="s">
        <v>0</v>
      </c>
      <c r="B5" s="83" t="s">
        <v>1</v>
      </c>
      <c r="C5" s="85" t="s">
        <v>15</v>
      </c>
      <c r="D5" s="85"/>
      <c r="E5" s="85"/>
      <c r="F5" s="85"/>
      <c r="G5" s="85"/>
      <c r="H5" s="85"/>
      <c r="I5" s="85"/>
      <c r="J5" s="85"/>
      <c r="K5" s="86" t="s">
        <v>7</v>
      </c>
      <c r="L5" s="87"/>
      <c r="M5" s="87"/>
      <c r="N5" s="87"/>
      <c r="O5" s="87"/>
      <c r="P5" s="87"/>
      <c r="Q5" s="87"/>
      <c r="R5" s="87"/>
      <c r="S5" s="88"/>
      <c r="T5" s="81" t="s">
        <v>8</v>
      </c>
      <c r="U5" s="81"/>
      <c r="V5" s="81" t="s">
        <v>22</v>
      </c>
      <c r="W5" s="81"/>
      <c r="X5" s="85" t="s">
        <v>19</v>
      </c>
      <c r="Y5" s="85"/>
      <c r="Z5" s="85"/>
      <c r="AA5" s="85"/>
      <c r="AB5" s="85"/>
      <c r="AC5" s="85"/>
      <c r="AD5" s="85"/>
      <c r="AE5" s="85"/>
      <c r="AF5" s="85"/>
      <c r="AG5" s="85"/>
      <c r="AH5" s="81" t="s">
        <v>9</v>
      </c>
      <c r="AI5" s="81"/>
      <c r="AJ5" s="114" t="s">
        <v>38</v>
      </c>
      <c r="AK5" s="115"/>
      <c r="AL5" s="81" t="s">
        <v>10</v>
      </c>
      <c r="AM5" s="81"/>
      <c r="AN5" s="93" t="s">
        <v>56</v>
      </c>
      <c r="AO5" s="93"/>
      <c r="AP5" s="93" t="s">
        <v>57</v>
      </c>
      <c r="AQ5" s="93"/>
      <c r="AR5" s="93" t="s">
        <v>58</v>
      </c>
      <c r="AS5" s="93"/>
      <c r="AT5" s="93" t="s">
        <v>59</v>
      </c>
      <c r="AU5" s="93"/>
      <c r="AV5" s="102" t="s">
        <v>70</v>
      </c>
      <c r="AW5" s="102"/>
      <c r="AX5" s="102" t="s">
        <v>71</v>
      </c>
      <c r="AY5" s="102"/>
      <c r="AZ5" s="93" t="s">
        <v>61</v>
      </c>
      <c r="BA5" s="93"/>
      <c r="BB5" s="108" t="s">
        <v>62</v>
      </c>
      <c r="BC5" s="108"/>
      <c r="BD5" s="92" t="s">
        <v>68</v>
      </c>
      <c r="BE5" s="92"/>
      <c r="BF5" s="92" t="s">
        <v>64</v>
      </c>
      <c r="BG5" s="92"/>
      <c r="BH5" s="93" t="s">
        <v>65</v>
      </c>
      <c r="BI5" s="93"/>
      <c r="BJ5" s="105" t="s">
        <v>72</v>
      </c>
      <c r="BK5" s="106"/>
      <c r="BL5" s="106"/>
      <c r="BM5" s="106"/>
      <c r="BN5" s="106"/>
      <c r="BO5" s="107"/>
      <c r="BP5" s="93" t="s">
        <v>69</v>
      </c>
      <c r="BQ5" s="93"/>
    </row>
    <row r="6" spans="1:70" s="3" customFormat="1" ht="75.75" customHeight="1">
      <c r="A6" s="83"/>
      <c r="B6" s="83"/>
      <c r="C6" s="79" t="s">
        <v>5</v>
      </c>
      <c r="D6" s="79"/>
      <c r="E6" s="79" t="s">
        <v>4</v>
      </c>
      <c r="F6" s="79"/>
      <c r="G6" s="79" t="s">
        <v>6</v>
      </c>
      <c r="H6" s="79"/>
      <c r="I6" s="83" t="s">
        <v>16</v>
      </c>
      <c r="J6" s="78" t="s">
        <v>3</v>
      </c>
      <c r="K6" s="89" t="s">
        <v>31</v>
      </c>
      <c r="L6" s="90"/>
      <c r="M6" s="91"/>
      <c r="N6" s="79" t="s">
        <v>52</v>
      </c>
      <c r="O6" s="79"/>
      <c r="P6" s="79" t="s">
        <v>18</v>
      </c>
      <c r="Q6" s="79"/>
      <c r="R6" s="83" t="s">
        <v>16</v>
      </c>
      <c r="S6" s="78" t="s">
        <v>3</v>
      </c>
      <c r="T6" s="81"/>
      <c r="U6" s="81"/>
      <c r="V6" s="81"/>
      <c r="W6" s="81"/>
      <c r="X6" s="79" t="s">
        <v>17</v>
      </c>
      <c r="Y6" s="79"/>
      <c r="Z6" s="79" t="s">
        <v>20</v>
      </c>
      <c r="AA6" s="79"/>
      <c r="AB6" s="79" t="s">
        <v>21</v>
      </c>
      <c r="AC6" s="79"/>
      <c r="AD6" s="79" t="s">
        <v>29</v>
      </c>
      <c r="AE6" s="79"/>
      <c r="AF6" s="83" t="s">
        <v>16</v>
      </c>
      <c r="AG6" s="109" t="s">
        <v>3</v>
      </c>
      <c r="AH6" s="81"/>
      <c r="AI6" s="81"/>
      <c r="AJ6" s="116"/>
      <c r="AK6" s="117"/>
      <c r="AL6" s="81"/>
      <c r="AM6" s="81"/>
      <c r="AN6" s="93"/>
      <c r="AO6" s="93"/>
      <c r="AP6" s="93"/>
      <c r="AQ6" s="93"/>
      <c r="AR6" s="93"/>
      <c r="AS6" s="93"/>
      <c r="AT6" s="93"/>
      <c r="AU6" s="93"/>
      <c r="AV6" s="102"/>
      <c r="AW6" s="102"/>
      <c r="AX6" s="102"/>
      <c r="AY6" s="102"/>
      <c r="AZ6" s="93"/>
      <c r="BA6" s="93"/>
      <c r="BB6" s="108"/>
      <c r="BC6" s="108"/>
      <c r="BD6" s="92"/>
      <c r="BE6" s="92"/>
      <c r="BF6" s="92"/>
      <c r="BG6" s="92"/>
      <c r="BH6" s="93"/>
      <c r="BI6" s="93"/>
      <c r="BJ6" s="103" t="s">
        <v>66</v>
      </c>
      <c r="BK6" s="104"/>
      <c r="BL6" s="103" t="s">
        <v>67</v>
      </c>
      <c r="BM6" s="104"/>
      <c r="BN6" s="83" t="s">
        <v>16</v>
      </c>
      <c r="BO6" s="109" t="s">
        <v>3</v>
      </c>
      <c r="BP6" s="93"/>
      <c r="BQ6" s="93"/>
    </row>
    <row r="7" spans="1:70" s="1" customFormat="1" ht="64.5">
      <c r="A7" s="83"/>
      <c r="B7" s="83"/>
      <c r="C7" s="5" t="s">
        <v>2</v>
      </c>
      <c r="D7" s="5" t="s">
        <v>3</v>
      </c>
      <c r="E7" s="5" t="s">
        <v>2</v>
      </c>
      <c r="F7" s="5" t="s">
        <v>3</v>
      </c>
      <c r="G7" s="5" t="s">
        <v>2</v>
      </c>
      <c r="H7" s="5" t="s">
        <v>3</v>
      </c>
      <c r="I7" s="83"/>
      <c r="J7" s="78"/>
      <c r="K7" s="14" t="s">
        <v>2</v>
      </c>
      <c r="L7" s="18" t="s">
        <v>32</v>
      </c>
      <c r="M7" s="14" t="s">
        <v>3</v>
      </c>
      <c r="N7" s="6" t="s">
        <v>2</v>
      </c>
      <c r="O7" s="6" t="s">
        <v>3</v>
      </c>
      <c r="P7" s="6" t="s">
        <v>2</v>
      </c>
      <c r="Q7" s="6" t="s">
        <v>3</v>
      </c>
      <c r="R7" s="83"/>
      <c r="S7" s="78"/>
      <c r="T7" s="5" t="s">
        <v>2</v>
      </c>
      <c r="U7" s="9" t="s">
        <v>3</v>
      </c>
      <c r="V7" s="5" t="s">
        <v>2</v>
      </c>
      <c r="W7" s="9" t="s">
        <v>3</v>
      </c>
      <c r="X7" s="5" t="s">
        <v>2</v>
      </c>
      <c r="Y7" s="5" t="s">
        <v>3</v>
      </c>
      <c r="Z7" s="5" t="s">
        <v>2</v>
      </c>
      <c r="AA7" s="5" t="s">
        <v>3</v>
      </c>
      <c r="AB7" s="5" t="s">
        <v>2</v>
      </c>
      <c r="AC7" s="5" t="s">
        <v>3</v>
      </c>
      <c r="AD7" s="5" t="s">
        <v>2</v>
      </c>
      <c r="AE7" s="5" t="s">
        <v>3</v>
      </c>
      <c r="AF7" s="83"/>
      <c r="AG7" s="109"/>
      <c r="AH7" s="5" t="s">
        <v>2</v>
      </c>
      <c r="AI7" s="39" t="s">
        <v>3</v>
      </c>
      <c r="AJ7" s="7" t="s">
        <v>2</v>
      </c>
      <c r="AK7" s="39" t="s">
        <v>3</v>
      </c>
      <c r="AL7" s="5" t="s">
        <v>2</v>
      </c>
      <c r="AM7" s="39" t="s">
        <v>3</v>
      </c>
      <c r="AN7" s="5" t="s">
        <v>2</v>
      </c>
      <c r="AO7" s="39" t="s">
        <v>3</v>
      </c>
      <c r="AP7" s="5" t="s">
        <v>2</v>
      </c>
      <c r="AQ7" s="39" t="s">
        <v>3</v>
      </c>
      <c r="AR7" s="5" t="s">
        <v>2</v>
      </c>
      <c r="AS7" s="39" t="s">
        <v>3</v>
      </c>
      <c r="AT7" s="5" t="s">
        <v>2</v>
      </c>
      <c r="AU7" s="39" t="s">
        <v>3</v>
      </c>
      <c r="AV7" s="5" t="s">
        <v>2</v>
      </c>
      <c r="AW7" s="39" t="s">
        <v>3</v>
      </c>
      <c r="AX7" s="5" t="s">
        <v>2</v>
      </c>
      <c r="AY7" s="76" t="s">
        <v>3</v>
      </c>
      <c r="AZ7" s="5" t="s">
        <v>2</v>
      </c>
      <c r="BA7" s="39" t="s">
        <v>3</v>
      </c>
      <c r="BB7" s="5" t="s">
        <v>2</v>
      </c>
      <c r="BC7" s="39" t="s">
        <v>3</v>
      </c>
      <c r="BD7" s="5" t="s">
        <v>2</v>
      </c>
      <c r="BE7" s="39" t="s">
        <v>3</v>
      </c>
      <c r="BF7" s="5" t="s">
        <v>2</v>
      </c>
      <c r="BG7" s="39" t="s">
        <v>3</v>
      </c>
      <c r="BH7" s="5" t="s">
        <v>2</v>
      </c>
      <c r="BI7" s="39" t="s">
        <v>3</v>
      </c>
      <c r="BJ7" s="5" t="s">
        <v>2</v>
      </c>
      <c r="BK7" s="7" t="s">
        <v>3</v>
      </c>
      <c r="BL7" s="5" t="s">
        <v>2</v>
      </c>
      <c r="BM7" s="5" t="s">
        <v>3</v>
      </c>
      <c r="BN7" s="83"/>
      <c r="BO7" s="109"/>
      <c r="BP7" s="5" t="s">
        <v>16</v>
      </c>
      <c r="BQ7" s="39" t="s">
        <v>3</v>
      </c>
    </row>
    <row r="8" spans="1:70" s="1" customFormat="1" ht="28.5" customHeight="1">
      <c r="A8" s="4">
        <v>1</v>
      </c>
      <c r="B8" s="15" t="s">
        <v>34</v>
      </c>
      <c r="C8" s="48">
        <v>3.3449074074074071E-3</v>
      </c>
      <c r="D8" s="4">
        <v>1</v>
      </c>
      <c r="E8" s="4">
        <v>84</v>
      </c>
      <c r="F8" s="4">
        <v>3</v>
      </c>
      <c r="G8" s="45">
        <v>45</v>
      </c>
      <c r="H8" s="4">
        <v>2</v>
      </c>
      <c r="I8" s="4">
        <f t="shared" ref="I8:I13" si="0">D8+F8+H8</f>
        <v>6</v>
      </c>
      <c r="J8" s="8">
        <v>1</v>
      </c>
      <c r="K8" s="21">
        <v>80</v>
      </c>
      <c r="L8" s="22"/>
      <c r="M8" s="21">
        <v>2</v>
      </c>
      <c r="N8" s="4">
        <f>28+52</f>
        <v>80</v>
      </c>
      <c r="O8" s="4">
        <v>1</v>
      </c>
      <c r="P8" s="69">
        <v>5.7638888888888885E-2</v>
      </c>
      <c r="Q8" s="4">
        <v>1</v>
      </c>
      <c r="R8" s="4">
        <f t="shared" ref="R8:R13" si="1">M8+O8+Q8</f>
        <v>4</v>
      </c>
      <c r="S8" s="8">
        <v>1</v>
      </c>
      <c r="T8" s="4">
        <v>434</v>
      </c>
      <c r="U8" s="38">
        <v>1</v>
      </c>
      <c r="V8" s="4">
        <v>254</v>
      </c>
      <c r="W8" s="8">
        <v>1</v>
      </c>
      <c r="X8" s="4">
        <v>85</v>
      </c>
      <c r="Y8" s="4">
        <v>2</v>
      </c>
      <c r="Z8" s="74">
        <v>22.76</v>
      </c>
      <c r="AA8" s="4">
        <v>1</v>
      </c>
      <c r="AB8" s="71">
        <v>2.7554398148148147E-3</v>
      </c>
      <c r="AC8" s="4">
        <v>2</v>
      </c>
      <c r="AD8" s="69">
        <v>0.1173611111111111</v>
      </c>
      <c r="AE8" s="4">
        <v>1</v>
      </c>
      <c r="AF8" s="62">
        <f t="shared" ref="AF8:AF13" si="2">AA8+AC8+AE8+Y8</f>
        <v>6</v>
      </c>
      <c r="AG8" s="44">
        <v>1</v>
      </c>
      <c r="AH8" s="4">
        <v>160</v>
      </c>
      <c r="AI8" s="38">
        <v>4</v>
      </c>
      <c r="AJ8" s="37" t="s">
        <v>39</v>
      </c>
      <c r="AK8" s="38">
        <v>1</v>
      </c>
      <c r="AL8" s="4">
        <v>205</v>
      </c>
      <c r="AM8" s="10" t="s">
        <v>11</v>
      </c>
      <c r="AN8" s="62">
        <v>321</v>
      </c>
      <c r="AO8" s="63">
        <v>1</v>
      </c>
      <c r="AP8" s="62">
        <v>137</v>
      </c>
      <c r="AQ8" s="63">
        <v>3</v>
      </c>
      <c r="AR8" s="62">
        <v>366</v>
      </c>
      <c r="AS8" s="64" t="s">
        <v>24</v>
      </c>
      <c r="AT8" s="62">
        <v>234</v>
      </c>
      <c r="AU8" s="64" t="s">
        <v>11</v>
      </c>
      <c r="AV8" s="62">
        <v>538</v>
      </c>
      <c r="AW8" s="64" t="s">
        <v>24</v>
      </c>
      <c r="AX8" s="74">
        <v>10.15</v>
      </c>
      <c r="AY8" s="77" t="s">
        <v>11</v>
      </c>
      <c r="AZ8" s="62">
        <v>214</v>
      </c>
      <c r="BA8" s="64" t="s">
        <v>24</v>
      </c>
      <c r="BB8" s="62">
        <v>73</v>
      </c>
      <c r="BC8" s="64" t="s">
        <v>24</v>
      </c>
      <c r="BD8" s="62">
        <v>76</v>
      </c>
      <c r="BE8" s="64" t="s">
        <v>27</v>
      </c>
      <c r="BF8" s="62">
        <v>11</v>
      </c>
      <c r="BG8" s="64" t="s">
        <v>24</v>
      </c>
      <c r="BH8" s="62">
        <v>7.46</v>
      </c>
      <c r="BI8" s="64" t="s">
        <v>24</v>
      </c>
      <c r="BJ8" s="62">
        <v>137</v>
      </c>
      <c r="BK8" s="62">
        <v>1</v>
      </c>
      <c r="BL8" s="71">
        <v>2.0836805555555556E-3</v>
      </c>
      <c r="BM8" s="62">
        <v>4</v>
      </c>
      <c r="BN8" s="62">
        <f t="shared" ref="BN8:BN13" si="3">BK8+BM8</f>
        <v>5</v>
      </c>
      <c r="BO8" s="64" t="s">
        <v>11</v>
      </c>
      <c r="BP8" s="67">
        <f t="shared" ref="BP8:BP13" si="4">J8+S8+U8+W8+AG8+AI8+AK8+AM8+AO8+AQ8+AS8+AU8+AW8+BA8+BC8+BE8+BG8+BI8+BO8</f>
        <v>31</v>
      </c>
      <c r="BQ8" s="118" t="s">
        <v>24</v>
      </c>
    </row>
    <row r="9" spans="1:70" s="1" customFormat="1" ht="28.5" customHeight="1">
      <c r="A9" s="4">
        <v>2</v>
      </c>
      <c r="B9" s="15" t="s">
        <v>33</v>
      </c>
      <c r="C9" s="48">
        <v>5.5555555555555558E-3</v>
      </c>
      <c r="D9" s="4">
        <v>2</v>
      </c>
      <c r="E9" s="4">
        <v>80</v>
      </c>
      <c r="F9" s="4">
        <v>5</v>
      </c>
      <c r="G9" s="45">
        <v>49</v>
      </c>
      <c r="H9" s="4">
        <v>1</v>
      </c>
      <c r="I9" s="62">
        <f t="shared" si="0"/>
        <v>8</v>
      </c>
      <c r="J9" s="8">
        <v>2</v>
      </c>
      <c r="K9" s="21">
        <v>84</v>
      </c>
      <c r="L9" s="22"/>
      <c r="M9" s="21">
        <v>1</v>
      </c>
      <c r="N9" s="4">
        <f>23+47</f>
        <v>70</v>
      </c>
      <c r="O9" s="4">
        <v>4</v>
      </c>
      <c r="P9" s="69">
        <v>8.7500000000000008E-2</v>
      </c>
      <c r="Q9" s="4">
        <v>3</v>
      </c>
      <c r="R9" s="62">
        <f t="shared" si="1"/>
        <v>8</v>
      </c>
      <c r="S9" s="8">
        <v>3</v>
      </c>
      <c r="T9" s="4">
        <v>384</v>
      </c>
      <c r="U9" s="38">
        <v>2</v>
      </c>
      <c r="V9" s="4">
        <v>277</v>
      </c>
      <c r="W9" s="8">
        <v>2</v>
      </c>
      <c r="X9" s="4">
        <v>89</v>
      </c>
      <c r="Y9" s="4">
        <v>1</v>
      </c>
      <c r="Z9" s="74">
        <v>37.979999999999997</v>
      </c>
      <c r="AA9" s="4">
        <v>2</v>
      </c>
      <c r="AB9" s="71">
        <v>4.0972222222222226E-3</v>
      </c>
      <c r="AC9" s="4">
        <v>4</v>
      </c>
      <c r="AD9" s="69">
        <v>0.15833333333333333</v>
      </c>
      <c r="AE9" s="4">
        <v>2</v>
      </c>
      <c r="AF9" s="62">
        <f t="shared" si="2"/>
        <v>9</v>
      </c>
      <c r="AG9" s="44">
        <v>2</v>
      </c>
      <c r="AH9" s="4">
        <v>138</v>
      </c>
      <c r="AI9" s="38">
        <v>6</v>
      </c>
      <c r="AJ9" s="37" t="s">
        <v>40</v>
      </c>
      <c r="AK9" s="38">
        <v>4</v>
      </c>
      <c r="AL9" s="4">
        <v>160</v>
      </c>
      <c r="AM9" s="10" t="s">
        <v>25</v>
      </c>
      <c r="AN9" s="62">
        <v>254</v>
      </c>
      <c r="AO9" s="63">
        <v>4</v>
      </c>
      <c r="AP9" s="62">
        <v>150</v>
      </c>
      <c r="AQ9" s="63">
        <v>2</v>
      </c>
      <c r="AR9" s="62">
        <v>362</v>
      </c>
      <c r="AS9" s="64" t="s">
        <v>11</v>
      </c>
      <c r="AT9" s="62">
        <v>236</v>
      </c>
      <c r="AU9" s="64" t="s">
        <v>24</v>
      </c>
      <c r="AV9" s="62">
        <v>501</v>
      </c>
      <c r="AW9" s="64" t="s">
        <v>11</v>
      </c>
      <c r="AX9" s="74">
        <v>7.66</v>
      </c>
      <c r="AY9" s="77" t="s">
        <v>25</v>
      </c>
      <c r="AZ9" s="62">
        <v>206</v>
      </c>
      <c r="BA9" s="64" t="s">
        <v>11</v>
      </c>
      <c r="BB9" s="62">
        <v>57</v>
      </c>
      <c r="BC9" s="64" t="s">
        <v>11</v>
      </c>
      <c r="BD9" s="62">
        <v>82</v>
      </c>
      <c r="BE9" s="64" t="s">
        <v>25</v>
      </c>
      <c r="BF9" s="62">
        <v>24</v>
      </c>
      <c r="BG9" s="64" t="s">
        <v>11</v>
      </c>
      <c r="BH9" s="62">
        <v>11.04</v>
      </c>
      <c r="BI9" s="64" t="s">
        <v>11</v>
      </c>
      <c r="BJ9" s="62">
        <v>69</v>
      </c>
      <c r="BK9" s="62">
        <v>5</v>
      </c>
      <c r="BL9" s="71">
        <v>1.8739583333333334E-3</v>
      </c>
      <c r="BM9" s="62">
        <v>2</v>
      </c>
      <c r="BN9" s="62">
        <f t="shared" si="3"/>
        <v>7</v>
      </c>
      <c r="BO9" s="64" t="s">
        <v>26</v>
      </c>
      <c r="BP9" s="67">
        <f t="shared" si="4"/>
        <v>50</v>
      </c>
      <c r="BQ9" s="118" t="s">
        <v>11</v>
      </c>
    </row>
    <row r="10" spans="1:70" s="1" customFormat="1" ht="28.5" customHeight="1">
      <c r="A10" s="4">
        <v>6</v>
      </c>
      <c r="B10" s="15">
        <v>377</v>
      </c>
      <c r="C10" s="48">
        <v>7.5462962962962966E-3</v>
      </c>
      <c r="D10" s="4">
        <v>5</v>
      </c>
      <c r="E10" s="4">
        <v>85</v>
      </c>
      <c r="F10" s="4">
        <v>2</v>
      </c>
      <c r="G10" s="45">
        <v>39</v>
      </c>
      <c r="H10" s="4">
        <v>6</v>
      </c>
      <c r="I10" s="62">
        <f t="shared" si="0"/>
        <v>13</v>
      </c>
      <c r="J10" s="8">
        <v>5</v>
      </c>
      <c r="K10" s="21">
        <v>78</v>
      </c>
      <c r="L10" s="22"/>
      <c r="M10" s="21">
        <v>3</v>
      </c>
      <c r="N10" s="4">
        <f>29+49</f>
        <v>78</v>
      </c>
      <c r="O10" s="4">
        <v>2</v>
      </c>
      <c r="P10" s="69">
        <v>8.6805555555555566E-2</v>
      </c>
      <c r="Q10" s="4">
        <v>2</v>
      </c>
      <c r="R10" s="62">
        <f t="shared" si="1"/>
        <v>7</v>
      </c>
      <c r="S10" s="8">
        <v>2</v>
      </c>
      <c r="T10" s="4">
        <v>357</v>
      </c>
      <c r="U10" s="38">
        <v>3</v>
      </c>
      <c r="V10" s="4">
        <v>444</v>
      </c>
      <c r="W10" s="8">
        <v>4</v>
      </c>
      <c r="X10" s="4">
        <v>69</v>
      </c>
      <c r="Y10" s="4">
        <v>3</v>
      </c>
      <c r="Z10" s="74">
        <v>86.34</v>
      </c>
      <c r="AA10" s="4">
        <v>4</v>
      </c>
      <c r="AB10" s="71">
        <v>2.2409722222222219E-3</v>
      </c>
      <c r="AC10" s="4">
        <v>1</v>
      </c>
      <c r="AD10" s="69">
        <v>0.16111111111111112</v>
      </c>
      <c r="AE10" s="4">
        <v>3</v>
      </c>
      <c r="AF10" s="62">
        <f t="shared" si="2"/>
        <v>11</v>
      </c>
      <c r="AG10" s="44">
        <v>3</v>
      </c>
      <c r="AH10" s="4">
        <v>160</v>
      </c>
      <c r="AI10" s="38">
        <v>3</v>
      </c>
      <c r="AJ10" s="37" t="s">
        <v>44</v>
      </c>
      <c r="AK10" s="38">
        <v>5</v>
      </c>
      <c r="AL10" s="4">
        <v>214</v>
      </c>
      <c r="AM10" s="10" t="s">
        <v>24</v>
      </c>
      <c r="AN10" s="62">
        <v>196</v>
      </c>
      <c r="AO10" s="63">
        <v>6</v>
      </c>
      <c r="AP10" s="62">
        <v>152</v>
      </c>
      <c r="AQ10" s="63">
        <v>1</v>
      </c>
      <c r="AR10" s="62">
        <v>342</v>
      </c>
      <c r="AS10" s="64" t="s">
        <v>25</v>
      </c>
      <c r="AT10" s="62">
        <v>186</v>
      </c>
      <c r="AU10" s="64" t="s">
        <v>25</v>
      </c>
      <c r="AV10" s="62">
        <v>357</v>
      </c>
      <c r="AW10" s="64" t="s">
        <v>25</v>
      </c>
      <c r="AX10" s="74">
        <v>10.33</v>
      </c>
      <c r="AY10" s="77" t="s">
        <v>24</v>
      </c>
      <c r="AZ10" s="62">
        <v>198</v>
      </c>
      <c r="BA10" s="64" t="s">
        <v>26</v>
      </c>
      <c r="BB10" s="62">
        <v>53</v>
      </c>
      <c r="BC10" s="64" t="s">
        <v>25</v>
      </c>
      <c r="BD10" s="62">
        <v>105</v>
      </c>
      <c r="BE10" s="64" t="s">
        <v>24</v>
      </c>
      <c r="BF10" s="62">
        <v>33</v>
      </c>
      <c r="BG10" s="64" t="s">
        <v>25</v>
      </c>
      <c r="BH10" s="62">
        <v>13.29</v>
      </c>
      <c r="BI10" s="64" t="s">
        <v>26</v>
      </c>
      <c r="BJ10" s="62">
        <v>93</v>
      </c>
      <c r="BK10" s="62">
        <v>2</v>
      </c>
      <c r="BL10" s="71">
        <v>1.8178240740740741E-3</v>
      </c>
      <c r="BM10" s="62">
        <v>1</v>
      </c>
      <c r="BN10" s="62">
        <f t="shared" si="3"/>
        <v>3</v>
      </c>
      <c r="BO10" s="64" t="s">
        <v>24</v>
      </c>
      <c r="BP10" s="67">
        <f t="shared" si="4"/>
        <v>58</v>
      </c>
      <c r="BQ10" s="118" t="s">
        <v>25</v>
      </c>
    </row>
    <row r="11" spans="1:70" s="1" customFormat="1" ht="28.5" customHeight="1">
      <c r="A11" s="4">
        <v>3</v>
      </c>
      <c r="B11" s="15">
        <v>261</v>
      </c>
      <c r="C11" s="48">
        <v>7.5115740740740742E-3</v>
      </c>
      <c r="D11" s="4">
        <v>4</v>
      </c>
      <c r="E11" s="4">
        <v>86</v>
      </c>
      <c r="F11" s="4">
        <v>1</v>
      </c>
      <c r="G11" s="45">
        <v>44</v>
      </c>
      <c r="H11" s="4">
        <v>3</v>
      </c>
      <c r="I11" s="62">
        <f t="shared" si="0"/>
        <v>8</v>
      </c>
      <c r="J11" s="8">
        <v>3</v>
      </c>
      <c r="K11" s="21">
        <v>67</v>
      </c>
      <c r="L11" s="22"/>
      <c r="M11" s="21">
        <v>5</v>
      </c>
      <c r="N11" s="4">
        <f>28+33</f>
        <v>61</v>
      </c>
      <c r="O11" s="4">
        <v>6</v>
      </c>
      <c r="P11" s="69">
        <v>9.6527777777777768E-2</v>
      </c>
      <c r="Q11" s="4">
        <v>4</v>
      </c>
      <c r="R11" s="62">
        <f t="shared" si="1"/>
        <v>15</v>
      </c>
      <c r="S11" s="8">
        <v>5</v>
      </c>
      <c r="T11" s="4">
        <v>242</v>
      </c>
      <c r="U11" s="38">
        <v>6</v>
      </c>
      <c r="V11" s="4">
        <v>398</v>
      </c>
      <c r="W11" s="8">
        <v>3</v>
      </c>
      <c r="X11" s="4">
        <v>51</v>
      </c>
      <c r="Y11" s="4">
        <v>4</v>
      </c>
      <c r="Z11" s="74">
        <v>88.65</v>
      </c>
      <c r="AA11" s="4">
        <v>5</v>
      </c>
      <c r="AB11" s="71">
        <v>4.0543981481481481E-3</v>
      </c>
      <c r="AC11" s="4">
        <v>5</v>
      </c>
      <c r="AD11" s="69">
        <v>0.19999999999999998</v>
      </c>
      <c r="AE11" s="4">
        <v>5</v>
      </c>
      <c r="AF11" s="62">
        <f t="shared" si="2"/>
        <v>19</v>
      </c>
      <c r="AG11" s="44">
        <v>5</v>
      </c>
      <c r="AH11" s="4">
        <v>165</v>
      </c>
      <c r="AI11" s="38">
        <v>1</v>
      </c>
      <c r="AJ11" s="37" t="s">
        <v>41</v>
      </c>
      <c r="AK11" s="38">
        <v>3</v>
      </c>
      <c r="AL11" s="4">
        <v>94</v>
      </c>
      <c r="AM11" s="10" t="s">
        <v>27</v>
      </c>
      <c r="AN11" s="62">
        <v>310</v>
      </c>
      <c r="AO11" s="63">
        <v>2</v>
      </c>
      <c r="AP11" s="62" t="s">
        <v>63</v>
      </c>
      <c r="AQ11" s="63">
        <v>6</v>
      </c>
      <c r="AR11" s="62" t="s">
        <v>63</v>
      </c>
      <c r="AS11" s="64" t="s">
        <v>47</v>
      </c>
      <c r="AT11" s="62">
        <v>88</v>
      </c>
      <c r="AU11" s="64" t="s">
        <v>36</v>
      </c>
      <c r="AV11" s="62">
        <v>265</v>
      </c>
      <c r="AW11" s="64" t="s">
        <v>27</v>
      </c>
      <c r="AX11" s="74">
        <v>3.43</v>
      </c>
      <c r="AY11" s="77" t="s">
        <v>27</v>
      </c>
      <c r="AZ11" s="62">
        <v>187</v>
      </c>
      <c r="BA11" s="64" t="s">
        <v>27</v>
      </c>
      <c r="BB11" s="62">
        <v>29</v>
      </c>
      <c r="BC11" s="64" t="s">
        <v>27</v>
      </c>
      <c r="BD11" s="62">
        <v>80</v>
      </c>
      <c r="BE11" s="64" t="s">
        <v>26</v>
      </c>
      <c r="BF11" s="62">
        <v>70</v>
      </c>
      <c r="BG11" s="64" t="s">
        <v>26</v>
      </c>
      <c r="BH11" s="62">
        <v>13.16</v>
      </c>
      <c r="BI11" s="64" t="s">
        <v>25</v>
      </c>
      <c r="BJ11" s="62">
        <v>86</v>
      </c>
      <c r="BK11" s="62">
        <v>3</v>
      </c>
      <c r="BL11" s="71">
        <v>2.0594907407407406E-3</v>
      </c>
      <c r="BM11" s="62">
        <v>3</v>
      </c>
      <c r="BN11" s="62">
        <f t="shared" si="3"/>
        <v>6</v>
      </c>
      <c r="BO11" s="64" t="s">
        <v>25</v>
      </c>
      <c r="BP11" s="67">
        <f t="shared" si="4"/>
        <v>79.5</v>
      </c>
      <c r="BQ11" s="64" t="s">
        <v>26</v>
      </c>
    </row>
    <row r="12" spans="1:70" s="1" customFormat="1" ht="28.5" customHeight="1">
      <c r="A12" s="4" t="s">
        <v>53</v>
      </c>
      <c r="B12" s="15">
        <v>282</v>
      </c>
      <c r="C12" s="48">
        <v>7.4421296296296293E-3</v>
      </c>
      <c r="D12" s="4">
        <v>3</v>
      </c>
      <c r="E12" s="4">
        <v>79</v>
      </c>
      <c r="F12" s="4">
        <v>6</v>
      </c>
      <c r="G12" s="45">
        <v>43</v>
      </c>
      <c r="H12" s="4">
        <v>4</v>
      </c>
      <c r="I12" s="62">
        <f t="shared" si="0"/>
        <v>13</v>
      </c>
      <c r="J12" s="8">
        <v>4</v>
      </c>
      <c r="K12" s="21">
        <v>64</v>
      </c>
      <c r="L12" s="22"/>
      <c r="M12" s="21">
        <v>6</v>
      </c>
      <c r="N12" s="4">
        <f>30+43</f>
        <v>73</v>
      </c>
      <c r="O12" s="4">
        <v>3</v>
      </c>
      <c r="P12" s="69">
        <v>0.10972222222222222</v>
      </c>
      <c r="Q12" s="4">
        <v>5</v>
      </c>
      <c r="R12" s="62">
        <f t="shared" si="1"/>
        <v>14</v>
      </c>
      <c r="S12" s="8">
        <v>4</v>
      </c>
      <c r="T12" s="4">
        <v>305</v>
      </c>
      <c r="U12" s="38">
        <v>5</v>
      </c>
      <c r="V12" s="4">
        <v>543</v>
      </c>
      <c r="W12" s="8">
        <v>6</v>
      </c>
      <c r="X12" s="4">
        <v>33</v>
      </c>
      <c r="Y12" s="4">
        <v>6</v>
      </c>
      <c r="Z12" s="74">
        <v>49.96</v>
      </c>
      <c r="AA12" s="4">
        <v>3</v>
      </c>
      <c r="AB12" s="71">
        <v>3.7714120370370367E-3</v>
      </c>
      <c r="AC12" s="4">
        <v>3</v>
      </c>
      <c r="AD12" s="69">
        <v>0.19722222222222222</v>
      </c>
      <c r="AE12" s="4">
        <v>4</v>
      </c>
      <c r="AF12" s="62">
        <f t="shared" si="2"/>
        <v>16</v>
      </c>
      <c r="AG12" s="44">
        <v>4</v>
      </c>
      <c r="AH12" s="4">
        <v>155</v>
      </c>
      <c r="AI12" s="38">
        <v>5</v>
      </c>
      <c r="AJ12" s="37" t="s">
        <v>43</v>
      </c>
      <c r="AK12" s="38">
        <v>6</v>
      </c>
      <c r="AL12" s="4">
        <v>62</v>
      </c>
      <c r="AM12" s="10" t="s">
        <v>36</v>
      </c>
      <c r="AN12" s="62">
        <v>255</v>
      </c>
      <c r="AO12" s="63">
        <v>3</v>
      </c>
      <c r="AP12" s="62">
        <v>118</v>
      </c>
      <c r="AQ12" s="63">
        <v>4</v>
      </c>
      <c r="AR12" s="62">
        <v>311</v>
      </c>
      <c r="AS12" s="64" t="s">
        <v>26</v>
      </c>
      <c r="AT12" s="62">
        <v>118</v>
      </c>
      <c r="AU12" s="64" t="s">
        <v>26</v>
      </c>
      <c r="AV12" s="62">
        <v>334</v>
      </c>
      <c r="AW12" s="64" t="s">
        <v>26</v>
      </c>
      <c r="AX12" s="74">
        <v>7.17</v>
      </c>
      <c r="AY12" s="77" t="s">
        <v>26</v>
      </c>
      <c r="AZ12" s="62">
        <v>203</v>
      </c>
      <c r="BA12" s="64" t="s">
        <v>25</v>
      </c>
      <c r="BB12" s="62">
        <v>51</v>
      </c>
      <c r="BC12" s="64" t="s">
        <v>26</v>
      </c>
      <c r="BD12" s="62">
        <v>85</v>
      </c>
      <c r="BE12" s="64" t="s">
        <v>11</v>
      </c>
      <c r="BF12" s="62">
        <v>78</v>
      </c>
      <c r="BG12" s="64" t="s">
        <v>27</v>
      </c>
      <c r="BH12" s="62">
        <v>16.02</v>
      </c>
      <c r="BI12" s="64" t="s">
        <v>27</v>
      </c>
      <c r="BJ12" s="62">
        <v>82</v>
      </c>
      <c r="BK12" s="62">
        <v>4</v>
      </c>
      <c r="BL12" s="71">
        <v>2.6409722222222221E-3</v>
      </c>
      <c r="BM12" s="62">
        <v>5</v>
      </c>
      <c r="BN12" s="62">
        <f t="shared" si="3"/>
        <v>9</v>
      </c>
      <c r="BO12" s="64" t="s">
        <v>27</v>
      </c>
      <c r="BP12" s="67">
        <f t="shared" si="4"/>
        <v>83</v>
      </c>
      <c r="BQ12" s="64" t="s">
        <v>27</v>
      </c>
    </row>
    <row r="13" spans="1:70" s="1" customFormat="1" ht="27.75" customHeight="1">
      <c r="A13" s="4">
        <v>4</v>
      </c>
      <c r="B13" s="15">
        <v>585</v>
      </c>
      <c r="C13" s="48">
        <v>1.0173611111111111E-2</v>
      </c>
      <c r="D13" s="4">
        <v>6</v>
      </c>
      <c r="E13" s="4">
        <v>82</v>
      </c>
      <c r="F13" s="4">
        <v>4</v>
      </c>
      <c r="G13" s="45">
        <v>40</v>
      </c>
      <c r="H13" s="4">
        <v>5</v>
      </c>
      <c r="I13" s="62">
        <f t="shared" si="0"/>
        <v>15</v>
      </c>
      <c r="J13" s="8">
        <v>6</v>
      </c>
      <c r="K13" s="21">
        <v>76</v>
      </c>
      <c r="L13" s="22"/>
      <c r="M13" s="21">
        <v>4</v>
      </c>
      <c r="N13" s="4">
        <f>27+35</f>
        <v>62</v>
      </c>
      <c r="O13" s="4">
        <v>5</v>
      </c>
      <c r="P13" s="62" t="s">
        <v>63</v>
      </c>
      <c r="Q13" s="4">
        <v>6</v>
      </c>
      <c r="R13" s="62">
        <f t="shared" si="1"/>
        <v>15</v>
      </c>
      <c r="S13" s="8">
        <v>6</v>
      </c>
      <c r="T13" s="4">
        <v>309</v>
      </c>
      <c r="U13" s="38">
        <v>4</v>
      </c>
      <c r="V13" s="4">
        <v>500</v>
      </c>
      <c r="W13" s="8">
        <v>5</v>
      </c>
      <c r="X13" s="4">
        <v>50</v>
      </c>
      <c r="Y13" s="4">
        <v>5</v>
      </c>
      <c r="Z13" s="74" t="s">
        <v>63</v>
      </c>
      <c r="AA13" s="4">
        <v>6</v>
      </c>
      <c r="AB13" s="62" t="s">
        <v>63</v>
      </c>
      <c r="AC13" s="4">
        <v>6</v>
      </c>
      <c r="AD13" s="62" t="s">
        <v>63</v>
      </c>
      <c r="AE13" s="4">
        <v>6</v>
      </c>
      <c r="AF13" s="62">
        <f t="shared" si="2"/>
        <v>23</v>
      </c>
      <c r="AG13" s="44">
        <v>6</v>
      </c>
      <c r="AH13" s="4">
        <v>164</v>
      </c>
      <c r="AI13" s="38">
        <v>2</v>
      </c>
      <c r="AJ13" s="37" t="s">
        <v>42</v>
      </c>
      <c r="AK13" s="38">
        <v>2</v>
      </c>
      <c r="AL13" s="4">
        <v>118</v>
      </c>
      <c r="AM13" s="10" t="s">
        <v>26</v>
      </c>
      <c r="AN13" s="62">
        <v>236</v>
      </c>
      <c r="AO13" s="63">
        <v>5</v>
      </c>
      <c r="AP13" s="62">
        <v>38</v>
      </c>
      <c r="AQ13" s="63">
        <v>5</v>
      </c>
      <c r="AR13" s="62" t="s">
        <v>63</v>
      </c>
      <c r="AS13" s="64" t="s">
        <v>47</v>
      </c>
      <c r="AT13" s="62">
        <v>116</v>
      </c>
      <c r="AU13" s="64" t="s">
        <v>27</v>
      </c>
      <c r="AV13" s="62" t="s">
        <v>63</v>
      </c>
      <c r="AW13" s="64" t="s">
        <v>36</v>
      </c>
      <c r="AX13" s="74" t="s">
        <v>63</v>
      </c>
      <c r="AY13" s="77" t="s">
        <v>36</v>
      </c>
      <c r="AZ13" s="62" t="s">
        <v>63</v>
      </c>
      <c r="BA13" s="64" t="s">
        <v>36</v>
      </c>
      <c r="BB13" s="62" t="s">
        <v>63</v>
      </c>
      <c r="BC13" s="64" t="s">
        <v>36</v>
      </c>
      <c r="BD13" s="62" t="s">
        <v>63</v>
      </c>
      <c r="BE13" s="64" t="s">
        <v>36</v>
      </c>
      <c r="BF13" s="62" t="s">
        <v>63</v>
      </c>
      <c r="BG13" s="64" t="s">
        <v>36</v>
      </c>
      <c r="BH13" s="62" t="s">
        <v>63</v>
      </c>
      <c r="BI13" s="64" t="s">
        <v>36</v>
      </c>
      <c r="BJ13" s="62" t="s">
        <v>63</v>
      </c>
      <c r="BK13" s="62">
        <v>6</v>
      </c>
      <c r="BL13" s="62" t="s">
        <v>63</v>
      </c>
      <c r="BM13" s="62">
        <v>6</v>
      </c>
      <c r="BN13" s="62">
        <f t="shared" si="3"/>
        <v>12</v>
      </c>
      <c r="BO13" s="64" t="s">
        <v>36</v>
      </c>
      <c r="BP13" s="67">
        <f t="shared" si="4"/>
        <v>97.5</v>
      </c>
      <c r="BQ13" s="64" t="s">
        <v>36</v>
      </c>
    </row>
    <row r="14" spans="1:70" s="1" customFormat="1" ht="0.75" hidden="1" customHeight="1">
      <c r="A14" s="4">
        <v>7</v>
      </c>
      <c r="B14" s="15">
        <v>388</v>
      </c>
      <c r="C14" s="24"/>
      <c r="D14" s="4"/>
      <c r="E14" s="4"/>
      <c r="F14" s="4"/>
      <c r="G14" s="25"/>
      <c r="H14" s="4"/>
      <c r="I14" s="4"/>
      <c r="J14" s="8"/>
      <c r="K14" s="21"/>
      <c r="L14" s="22"/>
      <c r="M14" s="21"/>
      <c r="N14" s="4"/>
      <c r="O14" s="4"/>
      <c r="P14" s="4"/>
      <c r="Q14" s="4"/>
      <c r="R14" s="4"/>
      <c r="S14" s="8"/>
      <c r="T14" s="4"/>
      <c r="U14" s="23"/>
      <c r="V14" s="4"/>
      <c r="W14" s="8"/>
      <c r="X14" s="4" t="s">
        <v>35</v>
      </c>
      <c r="Y14" s="4">
        <v>4</v>
      </c>
      <c r="Z14" s="4"/>
      <c r="AA14" s="4"/>
      <c r="AB14" s="4"/>
      <c r="AC14" s="4"/>
      <c r="AD14" s="4"/>
      <c r="AE14" s="4"/>
      <c r="AF14" s="4"/>
      <c r="AG14" s="4"/>
      <c r="AH14" s="42"/>
      <c r="AI14" s="43"/>
      <c r="AJ14" s="42"/>
      <c r="AK14" s="43"/>
      <c r="AN14" s="52"/>
      <c r="AO14" s="53"/>
      <c r="AP14" s="52"/>
      <c r="AQ14" s="53"/>
      <c r="AR14" s="52"/>
      <c r="AS14" s="53"/>
      <c r="AT14" s="52"/>
      <c r="AU14" s="53"/>
      <c r="AV14" s="62"/>
      <c r="AW14" s="64"/>
      <c r="AX14" s="62"/>
      <c r="AY14" s="77"/>
      <c r="AZ14" s="62"/>
      <c r="BA14" s="64"/>
      <c r="BB14" s="62"/>
      <c r="BC14" s="64"/>
      <c r="BD14" s="62"/>
      <c r="BE14" s="64"/>
      <c r="BF14" s="62"/>
      <c r="BG14" s="64"/>
      <c r="BH14" s="62"/>
      <c r="BI14" s="64"/>
      <c r="BJ14" s="62"/>
      <c r="BK14" s="64"/>
      <c r="BL14" s="62"/>
      <c r="BM14" s="64"/>
      <c r="BN14" s="62"/>
      <c r="BO14" s="64"/>
      <c r="BP14" s="67">
        <f t="shared" ref="BP14" si="5">N14+W14+Y14+AA14+AI14+AK14+AM14+AO14+AQ14+AS14+AU14+AW14+AY14+BA14+BC14+BG14+BI14+BO14</f>
        <v>4</v>
      </c>
      <c r="BQ14" s="64"/>
    </row>
    <row r="15" spans="1:70" s="1" customFormat="1" ht="6" hidden="1" customHeight="1">
      <c r="AI15" s="2"/>
      <c r="AK15" s="11"/>
      <c r="AN15" s="52"/>
      <c r="AO15" s="53"/>
      <c r="AP15" s="52"/>
      <c r="AQ15" s="53"/>
      <c r="AR15" s="52"/>
      <c r="AS15" s="53"/>
      <c r="AT15" s="52"/>
      <c r="AU15" s="53"/>
      <c r="AV15" s="62"/>
      <c r="AW15" s="64"/>
      <c r="AX15" s="62"/>
      <c r="AY15" s="77"/>
      <c r="AZ15" s="62"/>
      <c r="BA15" s="64"/>
      <c r="BB15" s="62"/>
      <c r="BC15" s="64"/>
      <c r="BD15" s="64"/>
      <c r="BE15" s="64"/>
      <c r="BF15" s="62"/>
      <c r="BG15" s="64"/>
      <c r="BH15" s="62"/>
      <c r="BI15" s="64"/>
      <c r="BJ15" s="62"/>
      <c r="BK15" s="64"/>
      <c r="BL15" s="62"/>
      <c r="BM15" s="64"/>
      <c r="BN15" s="62"/>
      <c r="BO15" s="64"/>
      <c r="BP15" s="67">
        <f>N15+W15+Y15+AA15+AI15+AK15+AM15+AO15+AQ15+AS15+AU15+AW15+AY15+BA15+BC15+BG15+BI15+BO15</f>
        <v>0</v>
      </c>
      <c r="BQ15" s="64"/>
    </row>
    <row r="16" spans="1:70" s="1" customFormat="1" ht="14.25" customHeight="1">
      <c r="AI16" s="2"/>
      <c r="AK16" s="11"/>
      <c r="AN16" s="50"/>
      <c r="AO16" s="50"/>
      <c r="AP16" s="50"/>
      <c r="AQ16" s="50"/>
      <c r="AR16" s="50"/>
      <c r="AS16" s="5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50"/>
    </row>
    <row r="17" spans="1:70" s="1" customFormat="1" ht="21" customHeight="1">
      <c r="A17" s="101" t="s">
        <v>83</v>
      </c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50"/>
    </row>
    <row r="18" spans="1:70" s="1" customFormat="1" ht="28.5" customHeight="1">
      <c r="A18" s="101" t="s">
        <v>55</v>
      </c>
      <c r="B18" s="101"/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50"/>
    </row>
    <row r="19" spans="1:70" s="1" customFormat="1">
      <c r="AI19" s="2"/>
      <c r="AN19" s="50"/>
      <c r="AO19" s="51"/>
      <c r="AP19" s="50"/>
      <c r="AQ19" s="50"/>
      <c r="AR19" s="50"/>
      <c r="AS19" s="51"/>
      <c r="AT19" s="50"/>
      <c r="AU19" s="50"/>
      <c r="AV19" s="60"/>
      <c r="AW19" s="61"/>
      <c r="AX19" s="60"/>
      <c r="AY19" s="61"/>
      <c r="AZ19" s="60"/>
      <c r="BA19" s="61"/>
      <c r="BB19" s="60"/>
      <c r="BC19" s="60"/>
      <c r="BD19" s="60"/>
      <c r="BE19" s="60"/>
      <c r="BF19" s="60"/>
      <c r="BG19" s="61"/>
      <c r="BH19" s="60"/>
      <c r="BI19" s="60"/>
      <c r="BJ19" s="60"/>
      <c r="BK19" s="61"/>
      <c r="BL19" s="60"/>
      <c r="BM19" s="60"/>
      <c r="BN19" s="60"/>
      <c r="BO19" s="61"/>
      <c r="BP19" s="60"/>
      <c r="BQ19" s="60"/>
    </row>
  </sheetData>
  <sortState ref="A8:BQ13">
    <sortCondition ref="BP8:BP13"/>
  </sortState>
  <mergeCells count="50">
    <mergeCell ref="A17:BQ17"/>
    <mergeCell ref="A18:BQ18"/>
    <mergeCell ref="BJ5:BO5"/>
    <mergeCell ref="BP5:BQ6"/>
    <mergeCell ref="BJ6:BK6"/>
    <mergeCell ref="BL6:BM6"/>
    <mergeCell ref="BN6:BN7"/>
    <mergeCell ref="BO6:BO7"/>
    <mergeCell ref="AX5:AY6"/>
    <mergeCell ref="AZ5:BA6"/>
    <mergeCell ref="BB5:BC6"/>
    <mergeCell ref="BF5:BG6"/>
    <mergeCell ref="BH5:BI6"/>
    <mergeCell ref="BD5:BE6"/>
    <mergeCell ref="AN5:AO6"/>
    <mergeCell ref="AP5:AQ6"/>
    <mergeCell ref="AR5:AS6"/>
    <mergeCell ref="AT5:AU6"/>
    <mergeCell ref="AV5:AW6"/>
    <mergeCell ref="AJ5:AK6"/>
    <mergeCell ref="K5:S5"/>
    <mergeCell ref="K6:M6"/>
    <mergeCell ref="AD6:AE6"/>
    <mergeCell ref="AF6:AF7"/>
    <mergeCell ref="T5:U6"/>
    <mergeCell ref="AH5:AI6"/>
    <mergeCell ref="X6:Y6"/>
    <mergeCell ref="Z6:AA6"/>
    <mergeCell ref="P6:Q6"/>
    <mergeCell ref="A1:BQ1"/>
    <mergeCell ref="A2:BQ2"/>
    <mergeCell ref="A3:BQ3"/>
    <mergeCell ref="U4:BQ4"/>
    <mergeCell ref="V5:W6"/>
    <mergeCell ref="X5:AG5"/>
    <mergeCell ref="A5:A7"/>
    <mergeCell ref="B5:B7"/>
    <mergeCell ref="C5:J5"/>
    <mergeCell ref="R6:R7"/>
    <mergeCell ref="S6:S7"/>
    <mergeCell ref="AG6:AG7"/>
    <mergeCell ref="AB6:AC6"/>
    <mergeCell ref="AL5:AM6"/>
    <mergeCell ref="C6:D6"/>
    <mergeCell ref="A4:J4"/>
    <mergeCell ref="G6:H6"/>
    <mergeCell ref="I6:I7"/>
    <mergeCell ref="J6:J7"/>
    <mergeCell ref="N6:O6"/>
    <mergeCell ref="E6:F6"/>
  </mergeCells>
  <phoneticPr fontId="2" type="noConversion"/>
  <pageMargins left="0.23622047244094491" right="0.15748031496062992" top="0.98425196850393704" bottom="0.98425196850393704" header="0.51181102362204722" footer="0.51181102362204722"/>
  <pageSetup paperSize="9" scale="46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группа</vt:lpstr>
      <vt:lpstr>2 группа</vt:lpstr>
      <vt:lpstr>3 группа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2012-04-08T15:41:28Z</cp:lastPrinted>
  <dcterms:created xsi:type="dcterms:W3CDTF">2006-09-28T05:33:49Z</dcterms:created>
  <dcterms:modified xsi:type="dcterms:W3CDTF">2016-05-05T16:46:26Z</dcterms:modified>
</cp:coreProperties>
</file>